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B92" lockStructure="1"/>
  <bookViews>
    <workbookView xWindow="120" yWindow="72" windowWidth="18912" windowHeight="11820"/>
  </bookViews>
  <sheets>
    <sheet name="Fiches techniques" sheetId="3" r:id="rId1"/>
    <sheet name="Base" sheetId="1" state="hidden" r:id="rId2"/>
  </sheets>
  <definedNames>
    <definedName name="Tableau">Base!$A$3:$V$31</definedName>
    <definedName name="_xlnm.Print_Area" localSheetId="0">'Fiches techniques'!$B$1:$G$51</definedName>
  </definedNames>
  <calcPr calcId="145621"/>
  <customWorkbookViews>
    <customWorkbookView name="Tableur" guid="{07DE8F9C-6B7F-4C24-B246-246F4B81D9B4}" maximized="1" windowWidth="1920" windowHeight="935" activeSheetId="3"/>
  </customWorkbookViews>
</workbook>
</file>

<file path=xl/calcChain.xml><?xml version="1.0" encoding="utf-8"?>
<calcChain xmlns="http://schemas.openxmlformats.org/spreadsheetml/2006/main">
  <c r="E31" i="3" l="1"/>
  <c r="E37" i="3" l="1"/>
  <c r="E9" i="3" l="1"/>
  <c r="F11" i="3" l="1"/>
  <c r="D35" i="3"/>
  <c r="E35" i="3"/>
  <c r="F35" i="3"/>
  <c r="C35" i="3"/>
  <c r="C41" i="3"/>
  <c r="E25" i="3"/>
  <c r="E38" i="3"/>
  <c r="E23" i="3"/>
  <c r="E21" i="3"/>
  <c r="E19" i="3"/>
  <c r="E17" i="3"/>
  <c r="E15" i="3"/>
  <c r="E29" i="3"/>
  <c r="E27" i="3"/>
  <c r="E46" i="3"/>
  <c r="E44" i="3"/>
</calcChain>
</file>

<file path=xl/sharedStrings.xml><?xml version="1.0" encoding="utf-8"?>
<sst xmlns="http://schemas.openxmlformats.org/spreadsheetml/2006/main" count="679" uniqueCount="248">
  <si>
    <t>Attentes du marché</t>
  </si>
  <si>
    <t>Risques culturaux</t>
  </si>
  <si>
    <t>Données agronomiques</t>
  </si>
  <si>
    <t>Remarques</t>
  </si>
  <si>
    <t>CÉRÉALES</t>
  </si>
  <si>
    <t>ÉLEVÉES</t>
  </si>
  <si>
    <t>FAIBLES</t>
  </si>
  <si>
    <t>+++</t>
  </si>
  <si>
    <t>2 à 3 ans</t>
  </si>
  <si>
    <t>Orge P, lotier, trèfle blanc nain</t>
  </si>
  <si>
    <t>Luzerne, trèfle</t>
  </si>
  <si>
    <t>Carie, septoriose, rouilles et piétin verse, ergot</t>
  </si>
  <si>
    <t>30-40</t>
  </si>
  <si>
    <t>20-30</t>
  </si>
  <si>
    <t>Possible en succession BTH-BTP si antéprécédent luzerne</t>
  </si>
  <si>
    <t>450 à 500 grains/m²</t>
  </si>
  <si>
    <t>Septoriose, rouilles, ergot</t>
  </si>
  <si>
    <t>15-20</t>
  </si>
  <si>
    <t>MOYENNES</t>
  </si>
  <si>
    <t>1 an</t>
  </si>
  <si>
    <t>Pois fourrager</t>
  </si>
  <si>
    <t>Luzerne, prairie temporaire</t>
  </si>
  <si>
    <t>Rhynchosporiose, helminthosporiose, viroses</t>
  </si>
  <si>
    <t>25-35</t>
  </si>
  <si>
    <t>15-25</t>
  </si>
  <si>
    <t>Pois, féverole, avoine de printemps</t>
  </si>
  <si>
    <t>18-25</t>
  </si>
  <si>
    <t xml:space="preserve">Epeautre </t>
  </si>
  <si>
    <t>NON</t>
  </si>
  <si>
    <t>++</t>
  </si>
  <si>
    <t>2 ans</t>
  </si>
  <si>
    <t>Ergot, rouille</t>
  </si>
  <si>
    <t>25-30</t>
  </si>
  <si>
    <t>Triticale</t>
  </si>
  <si>
    <t>OUI</t>
  </si>
  <si>
    <t>7 ans</t>
  </si>
  <si>
    <t>Pois Assas</t>
  </si>
  <si>
    <t>Septoriose, ergot, rouille, oïdium</t>
  </si>
  <si>
    <t xml:space="preserve">Engrain </t>
  </si>
  <si>
    <t>NICHE</t>
  </si>
  <si>
    <t>+</t>
  </si>
  <si>
    <t>Trèfle blanc nain possible</t>
  </si>
  <si>
    <t>Trèfle blanc</t>
  </si>
  <si>
    <t>-</t>
  </si>
  <si>
    <t>6 ans</t>
  </si>
  <si>
    <t>Luzerne</t>
  </si>
  <si>
    <t>Rouilles, oïdium</t>
  </si>
  <si>
    <t>35-45</t>
  </si>
  <si>
    <t>30-35</t>
  </si>
  <si>
    <t>Maïs</t>
  </si>
  <si>
    <t>Bineuse</t>
  </si>
  <si>
    <t>Ray-grass  : à 3-4 feuilles de maïs</t>
  </si>
  <si>
    <t>Taupin, pyrale, chrysomèle</t>
  </si>
  <si>
    <t>Seigle</t>
  </si>
  <si>
    <t xml:space="preserve">Lentille </t>
  </si>
  <si>
    <t>Déconseillées 20-25</t>
  </si>
  <si>
    <t>PROTÉAGINEUX</t>
  </si>
  <si>
    <t>++++</t>
  </si>
  <si>
    <t>100 grains/m²</t>
  </si>
  <si>
    <t>Orge P, avoine</t>
  </si>
  <si>
    <t>Anthracnose, aphanomyces, bruche, sitones, pucerons verts</t>
  </si>
  <si>
    <t>Orge H, avoine</t>
  </si>
  <si>
    <t>MOYENS</t>
  </si>
  <si>
    <t>Orge, avoine</t>
  </si>
  <si>
    <t>55 grains/m²</t>
  </si>
  <si>
    <t>Anthracnose, rouilles et pucerons</t>
  </si>
  <si>
    <t>15-45</t>
  </si>
  <si>
    <t>10 à 20</t>
  </si>
  <si>
    <t>60 grains/m²</t>
  </si>
  <si>
    <t>Avoine de printemps, blé de printemps, semées ap. la fèverole</t>
  </si>
  <si>
    <t>0 à 20</t>
  </si>
  <si>
    <t>Soja</t>
  </si>
  <si>
    <t>Sclérotinia, vannesse (chenilles)</t>
  </si>
  <si>
    <t>ÉLEVÉS</t>
  </si>
  <si>
    <t>Anthracnose, rouilles</t>
  </si>
  <si>
    <t>+++++</t>
  </si>
  <si>
    <t>100 kg/ha</t>
  </si>
  <si>
    <t>Aphanomyces et sitones</t>
  </si>
  <si>
    <t>10 à 25</t>
  </si>
  <si>
    <t>8 à 15</t>
  </si>
  <si>
    <t>Lentillon</t>
  </si>
  <si>
    <t>Fenugrec</t>
  </si>
  <si>
    <t>?</t>
  </si>
  <si>
    <t>5 à 10</t>
  </si>
  <si>
    <t>OLÉAGINEUX</t>
  </si>
  <si>
    <t>Tournesol</t>
  </si>
  <si>
    <t>Sclérotinia, limaces, pucerons</t>
  </si>
  <si>
    <t>20 à 30</t>
  </si>
  <si>
    <t>Sarrasin</t>
  </si>
  <si>
    <t>8 à 20</t>
  </si>
  <si>
    <t>Colza</t>
  </si>
  <si>
    <t>Semoir + bineuse</t>
  </si>
  <si>
    <t>15-30 août</t>
  </si>
  <si>
    <t>Altises, limaces, méligètes, sclérotinia, charançon du bourgeon terminal alternaria</t>
  </si>
  <si>
    <t>0 à 25</t>
  </si>
  <si>
    <t>0 à 12</t>
  </si>
  <si>
    <t>Lin</t>
  </si>
  <si>
    <t>10 ans</t>
  </si>
  <si>
    <t>15 mars - 15 avril</t>
  </si>
  <si>
    <t>5 à 12</t>
  </si>
  <si>
    <t>FOURRAGES</t>
  </si>
  <si>
    <t>Variable selon l’année</t>
  </si>
  <si>
    <t>Charrue</t>
  </si>
  <si>
    <t>0 : Nettoyant</t>
  </si>
  <si>
    <t>5 à 7 ans</t>
  </si>
  <si>
    <t>Sclérotinia, sitones, alternaria</t>
  </si>
  <si>
    <t>Trèfle violet</t>
  </si>
  <si>
    <t>Ray-grass d’Italie</t>
  </si>
  <si>
    <t>Sclérotinia</t>
  </si>
  <si>
    <t>Collecte C2 possible</t>
  </si>
  <si>
    <t>Équipement spécifique</t>
  </si>
  <si>
    <t>Risques de salissement</t>
  </si>
  <si>
    <t>Retour sur elle-même</t>
  </si>
  <si>
    <t>Dates optimales de semis</t>
  </si>
  <si>
    <t>Dose de semis (grains/m²)</t>
  </si>
  <si>
    <t>Cultures associées</t>
  </si>
  <si>
    <t>Cultures sous couverts</t>
  </si>
  <si>
    <t>Principales maladies/parasites</t>
  </si>
  <si>
    <t>Potentiel de rendement</t>
  </si>
  <si>
    <t>Terres profondes</t>
  </si>
  <si>
    <t>Terres superficielles</t>
  </si>
  <si>
    <t>OUI (fourrager)</t>
  </si>
  <si>
    <t xml:space="preserve">Féverole de printemps, Pois </t>
  </si>
  <si>
    <t>Orge d'hiver</t>
  </si>
  <si>
    <t>Précédent légumineuse ou seconde paille favorable</t>
  </si>
  <si>
    <t>Orge de printemps</t>
  </si>
  <si>
    <t>Oïdium, helminthosporiose, lémas</t>
  </si>
  <si>
    <t>Avoine d'hiver</t>
  </si>
  <si>
    <t>Blanche OUI / Noire NON / PS élevé</t>
  </si>
  <si>
    <t>Orge de printemps, vesce, pois, féverole</t>
  </si>
  <si>
    <t>Avoine de printemps</t>
  </si>
  <si>
    <t>Orge de printemps,  vesce, pois, féverole</t>
  </si>
  <si>
    <t>Soja si fourrage</t>
  </si>
  <si>
    <t>50 à 80 (irrigation)</t>
  </si>
  <si>
    <t>Déconseillées 30-50</t>
  </si>
  <si>
    <t>MOYENNES (Meunier) AUCUNE (Fourrager)</t>
  </si>
  <si>
    <t>Lentille possible</t>
  </si>
  <si>
    <t>Ergot, germination  sur pied</t>
  </si>
  <si>
    <t>Pois protéagineux de printemps</t>
  </si>
  <si>
    <t>Très sensible à l’aphanomyce. Risque sécheresse sur plateaux. Attention au coup de chaud en juin surtout sur pois d’hiver.</t>
  </si>
  <si>
    <t>Pois protéagineux d'hiver</t>
  </si>
  <si>
    <t>Blé d’hiver, avoine de printemps semée en mars</t>
  </si>
  <si>
    <t>Risque sec attention au coup de sec au mois de juin</t>
  </si>
  <si>
    <t>Bineuse + semoir monograine recommandé</t>
  </si>
  <si>
    <t>Maïs si fourrage (Maya)</t>
  </si>
  <si>
    <t>Déconseillé 5 à 15</t>
  </si>
  <si>
    <t>Lupin de printemps</t>
  </si>
  <si>
    <t>Sols acides. Attention au séchage</t>
  </si>
  <si>
    <t>Lupin d'hiver</t>
  </si>
  <si>
    <t>Gélif à T°&lt; -10°C. Attention au séchage</t>
  </si>
  <si>
    <t>Floraison indéterminée. Très sensible à l’aphanomyce et germination sur pied. Risque sécheresse sur plateaux.</t>
  </si>
  <si>
    <t>Éviter les terres froides</t>
  </si>
  <si>
    <t>Peu de différence avec conventionnel</t>
  </si>
  <si>
    <t>lentilles (fournit N), trèfle</t>
  </si>
  <si>
    <t>Entretien l’aphanomyce</t>
  </si>
  <si>
    <t>Aphanomyces (sensibilté variétale)</t>
  </si>
  <si>
    <t>Culture</t>
  </si>
  <si>
    <t>Famille</t>
  </si>
  <si>
    <t>Blé d'hiver (BTH)</t>
  </si>
  <si>
    <t>Blé de printemps (BTP)</t>
  </si>
  <si>
    <t>Pois consommation humaine</t>
  </si>
  <si>
    <t>Féverole d'hiver</t>
  </si>
  <si>
    <t>Féverole de printemps</t>
  </si>
  <si>
    <t>Précédant</t>
  </si>
  <si>
    <t>Type de sol</t>
  </si>
  <si>
    <t>Luzerne et Prairie</t>
  </si>
  <si>
    <t>Paille de luzerne</t>
  </si>
  <si>
    <t>Protéagineux</t>
  </si>
  <si>
    <t>Paille ou autre</t>
  </si>
  <si>
    <t>Superficiel</t>
  </si>
  <si>
    <t>Profond</t>
  </si>
  <si>
    <t>Culture à éviter</t>
  </si>
  <si>
    <t>Culture possible avec précaution</t>
  </si>
  <si>
    <t>Culture assez bien adaptée</t>
  </si>
  <si>
    <t>Culture bien adaptée</t>
  </si>
  <si>
    <t>Culture à éviter - Taupin</t>
  </si>
  <si>
    <t>Culture à éviter - Sclérotinia</t>
  </si>
  <si>
    <t>Culture à éviter - Ergot</t>
  </si>
  <si>
    <t>Culture à éviter - Associer</t>
  </si>
  <si>
    <t>Culture possible avec précaution - Ergot</t>
  </si>
  <si>
    <t>Culture possible avec précaution - Pas si &lt;20 cm</t>
  </si>
  <si>
    <t>Culture assez bien adaptée - Fertilisation</t>
  </si>
  <si>
    <t>Culture assez bien adaptée - Taupin</t>
  </si>
  <si>
    <t>Culture assez bien adaptée - Aphanomycès</t>
  </si>
  <si>
    <t>Culture assez bien adaptée - Hydromorphie</t>
  </si>
  <si>
    <t>Culture bien adaptée - Si propre</t>
  </si>
  <si>
    <t>Culture bien adaptée - Reserve utile</t>
  </si>
  <si>
    <t>Culture bien adaptée - Aération</t>
  </si>
  <si>
    <t>Culture :</t>
  </si>
  <si>
    <t>Type de sol :</t>
  </si>
  <si>
    <t>/</t>
  </si>
  <si>
    <t>En :</t>
  </si>
  <si>
    <t>Quintaux/hectare</t>
  </si>
  <si>
    <t>Débouchés</t>
  </si>
  <si>
    <t>Fiche guide n°</t>
  </si>
  <si>
    <t>En cours</t>
  </si>
  <si>
    <t>PrInconnuipales maladies/parasites</t>
  </si>
  <si>
    <t>Inconnu</t>
  </si>
  <si>
    <t>1 -30 octobre</t>
  </si>
  <si>
    <t>15 février - 10 mars</t>
  </si>
  <si>
    <t>15 février -15 mars</t>
  </si>
  <si>
    <t>5 octobre - 15 novembre</t>
  </si>
  <si>
    <t>1 septembre - 1 octobre</t>
  </si>
  <si>
    <t>5 octobre - 1 novembre</t>
  </si>
  <si>
    <t>1 février - 15 mars</t>
  </si>
  <si>
    <t>20 octobre - 15 novembre</t>
  </si>
  <si>
    <t>15 - 30 mars</t>
  </si>
  <si>
    <t>15 février - 15 mars</t>
  </si>
  <si>
    <t>De fin mars au 20 août</t>
  </si>
  <si>
    <t>15 avril - 15 mai</t>
  </si>
  <si>
    <t>10 - 20 octobre</t>
  </si>
  <si>
    <t>1 - 15 novembre</t>
  </si>
  <si>
    <t>15 septembre - 15 octobre</t>
  </si>
  <si>
    <t>25 avril - 20 mai</t>
  </si>
  <si>
    <t>15 - 30 avril</t>
  </si>
  <si>
    <t>De fin mars à mi-août</t>
  </si>
  <si>
    <t>15 février - 15 mars ou 1 - 15 novembre</t>
  </si>
  <si>
    <t>350 à 400 grains/m²</t>
  </si>
  <si>
    <t>120 grains/m²       (4-5 kg/ha)</t>
  </si>
  <si>
    <t>150 à 180 grains/m²</t>
  </si>
  <si>
    <t>180 à 220 grains/m²</t>
  </si>
  <si>
    <t>650 à 700 grains/m²</t>
  </si>
  <si>
    <t>25 à 30 kg /ha seule</t>
  </si>
  <si>
    <t>350 grains/m²</t>
  </si>
  <si>
    <t>500 à 550 grains/m²</t>
  </si>
  <si>
    <t>150 - 200 grains/m²</t>
  </si>
  <si>
    <t>300 grains/m²</t>
  </si>
  <si>
    <t>65 à 80 grains/m²</t>
  </si>
  <si>
    <t>8 à 9 grains/m²</t>
  </si>
  <si>
    <t>3 kg/ha</t>
  </si>
  <si>
    <t>20 kg/ha mini si seul</t>
  </si>
  <si>
    <t>Ne remplir que les cases :</t>
  </si>
  <si>
    <t>Luzerne, trèfle blanc</t>
  </si>
  <si>
    <t>Moutarde ou cameline à 3 kg/ha</t>
  </si>
  <si>
    <t>Dactyle, fétuque, fléole, trèfle violet</t>
  </si>
  <si>
    <t>Octobre</t>
  </si>
  <si>
    <t>Après 15 mai jusqu'en juillet</t>
  </si>
  <si>
    <t>2 ans. Possible soja/soja</t>
  </si>
  <si>
    <t>Fiche du guide numéro :</t>
  </si>
  <si>
    <t>Séchage</t>
  </si>
  <si>
    <t>Séchage + coupe neuve</t>
  </si>
  <si>
    <t>Séchage + semoir monograine + bineuse</t>
  </si>
  <si>
    <t>Récolte délicate</t>
  </si>
  <si>
    <r>
      <t xml:space="preserve">Informations issues du </t>
    </r>
    <r>
      <rPr>
        <b/>
        <sz val="11"/>
        <color theme="1"/>
        <rFont val="Calibri"/>
        <family val="2"/>
        <scheme val="minor"/>
      </rPr>
      <t>Guide Bio Grandes Cultures de la Région Bourgogne Franche-Comté</t>
    </r>
    <r>
      <rPr>
        <sz val="11"/>
        <color theme="1"/>
        <rFont val="Calibri"/>
        <family val="2"/>
        <scheme val="minor"/>
      </rPr>
      <t>. Le guide a été réalisé par les Chambres d'agriculture de Bourgogne Franche-Comté et par Bio Bourgogne.</t>
    </r>
  </si>
  <si>
    <t>Récolté en septembre-octobre. Cycle cultural  de 100 jours. Attention au séchage.</t>
  </si>
  <si>
    <t>Nécessite une bonne réserve en eau.</t>
  </si>
  <si>
    <t>Très aléatoire</t>
  </si>
  <si>
    <t>10 grains/m²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</si>
</sst>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517277"/>
      <name val="Calibri"/>
      <family val="2"/>
      <scheme val="minor"/>
    </font>
    <font>
      <sz val="11"/>
      <color rgb="FF517277"/>
      <name val="Calibri"/>
      <family val="2"/>
      <scheme val="minor"/>
    </font>
    <font>
      <b/>
      <sz val="11"/>
      <color rgb="FF517277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7277"/>
        <bgColor indexed="64"/>
      </patternFill>
    </fill>
    <fill>
      <patternFill patternType="solid">
        <fgColor rgb="FFBCCFD2"/>
        <bgColor indexed="64"/>
      </patternFill>
    </fill>
    <fill>
      <patternFill patternType="solid">
        <fgColor rgb="FFDCE6E8"/>
        <bgColor indexed="64"/>
      </patternFill>
    </fill>
    <fill>
      <patternFill patternType="solid">
        <fgColor rgb="FF3043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3" borderId="0" xfId="0" applyNumberForma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8" borderId="0" xfId="0" applyFill="1" applyAlignment="1">
      <alignment horizontal="left" vertical="center" indent="2"/>
    </xf>
    <xf numFmtId="0" fontId="0" fillId="0" borderId="1" xfId="0" applyBorder="1" applyAlignment="1">
      <alignment horizontal="left" vertical="center" wrapText="1" indent="2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 indent="2"/>
    </xf>
    <xf numFmtId="0" fontId="1" fillId="9" borderId="0" xfId="0" applyFont="1" applyFill="1" applyAlignment="1">
      <alignment vertical="center" wrapText="1"/>
    </xf>
    <xf numFmtId="0" fontId="0" fillId="9" borderId="0" xfId="0" applyFill="1" applyAlignment="1">
      <alignment horizontal="left" vertical="center" wrapText="1" indent="2"/>
    </xf>
    <xf numFmtId="0" fontId="0" fillId="9" borderId="0" xfId="0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 indent="2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indent="2"/>
    </xf>
    <xf numFmtId="0" fontId="6" fillId="9" borderId="0" xfId="0" applyFont="1" applyFill="1" applyAlignment="1">
      <alignment horizontal="left" vertical="center" wrapText="1" indent="2"/>
    </xf>
    <xf numFmtId="0" fontId="7" fillId="9" borderId="0" xfId="0" applyFont="1" applyFill="1" applyAlignment="1">
      <alignment horizontal="right"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left" vertical="center" indent="1"/>
    </xf>
    <xf numFmtId="0" fontId="0" fillId="9" borderId="2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 indent="2"/>
    </xf>
    <xf numFmtId="0" fontId="0" fillId="10" borderId="2" xfId="0" applyFill="1" applyBorder="1" applyAlignment="1">
      <alignment horizontal="left" vertical="center" wrapText="1" indent="2"/>
    </xf>
    <xf numFmtId="0" fontId="0" fillId="10" borderId="2" xfId="0" applyFill="1" applyBorder="1" applyAlignment="1">
      <alignment horizontal="center" vertical="center"/>
    </xf>
    <xf numFmtId="0" fontId="0" fillId="10" borderId="0" xfId="0" applyFill="1" applyAlignment="1">
      <alignment horizontal="left" vertical="center" indent="1"/>
    </xf>
    <xf numFmtId="0" fontId="0" fillId="10" borderId="0" xfId="0" applyFill="1" applyAlignment="1">
      <alignment horizontal="left" vertical="center" wrapText="1" indent="2"/>
    </xf>
    <xf numFmtId="0" fontId="2" fillId="10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left" vertical="center" indent="2"/>
    </xf>
    <xf numFmtId="0" fontId="0" fillId="9" borderId="2" xfId="0" applyFill="1" applyBorder="1" applyAlignment="1">
      <alignment horizontal="right" vertical="center"/>
    </xf>
    <xf numFmtId="0" fontId="0" fillId="9" borderId="2" xfId="0" applyFill="1" applyBorder="1" applyAlignment="1">
      <alignment horizontal="left" vertical="center" indent="2"/>
    </xf>
    <xf numFmtId="0" fontId="0" fillId="9" borderId="0" xfId="0" applyFill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left" vertical="center" wrapText="1" indent="2"/>
    </xf>
    <xf numFmtId="0" fontId="3" fillId="7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0" fillId="9" borderId="0" xfId="0" applyFont="1" applyFill="1" applyAlignment="1">
      <alignment horizontal="right" vertical="center" indent="1"/>
    </xf>
    <xf numFmtId="0" fontId="5" fillId="11" borderId="0" xfId="0" applyFont="1" applyFill="1" applyAlignment="1" applyProtection="1">
      <alignment horizontal="left" vertical="center" wrapText="1" indent="2"/>
      <protection locked="0"/>
    </xf>
    <xf numFmtId="0" fontId="0" fillId="7" borderId="0" xfId="0" applyFill="1" applyBorder="1" applyAlignment="1">
      <alignment horizontal="center" vertical="center"/>
    </xf>
    <xf numFmtId="0" fontId="0" fillId="9" borderId="0" xfId="0" applyFill="1" applyAlignment="1">
      <alignment horizontal="left" vertical="top" wrapText="1" indent="2"/>
    </xf>
    <xf numFmtId="0" fontId="9" fillId="0" borderId="2" xfId="0" applyFont="1" applyBorder="1" applyAlignment="1">
      <alignment horizontal="center" vertical="center" wrapText="1"/>
    </xf>
    <xf numFmtId="0" fontId="0" fillId="10" borderId="2" xfId="0" applyFill="1" applyBorder="1" applyAlignment="1">
      <alignment horizontal="left" vertical="center" wrapText="1" indent="2"/>
    </xf>
    <xf numFmtId="0" fontId="4" fillId="8" borderId="0" xfId="0" applyFont="1" applyFill="1" applyAlignment="1">
      <alignment horizontal="left" vertical="center" indent="2"/>
    </xf>
    <xf numFmtId="0" fontId="0" fillId="10" borderId="0" xfId="0" applyFill="1" applyAlignment="1">
      <alignment horizontal="left" vertical="center" wrapText="1" indent="2"/>
    </xf>
    <xf numFmtId="0" fontId="4" fillId="8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04346"/>
      <color rgb="FFBCCFD2"/>
      <color rgb="FF1F2B2D"/>
      <color rgb="FF669198"/>
      <color rgb="FF517277"/>
      <color rgb="FFDCE6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2</xdr:row>
      <xdr:rowOff>33076</xdr:rowOff>
    </xdr:from>
    <xdr:to>
      <xdr:col>4</xdr:col>
      <xdr:colOff>1187099</xdr:colOff>
      <xdr:row>5</xdr:row>
      <xdr:rowOff>22185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1137976"/>
          <a:ext cx="453673" cy="322484"/>
        </a:xfrm>
        <a:prstGeom prst="rect">
          <a:avLst/>
        </a:prstGeom>
      </xdr:spPr>
    </xdr:pic>
    <xdr:clientData/>
  </xdr:twoCellAnchor>
  <xdr:twoCellAnchor editAs="oneCell">
    <xdr:from>
      <xdr:col>4</xdr:col>
      <xdr:colOff>1237756</xdr:colOff>
      <xdr:row>2</xdr:row>
      <xdr:rowOff>12041</xdr:rowOff>
    </xdr:from>
    <xdr:to>
      <xdr:col>4</xdr:col>
      <xdr:colOff>1487634</xdr:colOff>
      <xdr:row>5</xdr:row>
      <xdr:rowOff>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331" y="1116941"/>
          <a:ext cx="249878" cy="330859"/>
        </a:xfrm>
        <a:prstGeom prst="rect">
          <a:avLst/>
        </a:prstGeom>
      </xdr:spPr>
    </xdr:pic>
    <xdr:clientData/>
  </xdr:twoCellAnchor>
  <xdr:twoCellAnchor editAs="oneCell">
    <xdr:from>
      <xdr:col>2</xdr:col>
      <xdr:colOff>154649</xdr:colOff>
      <xdr:row>1</xdr:row>
      <xdr:rowOff>75598</xdr:rowOff>
    </xdr:from>
    <xdr:to>
      <xdr:col>2</xdr:col>
      <xdr:colOff>1059892</xdr:colOff>
      <xdr:row>4</xdr:row>
      <xdr:rowOff>123824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999" y="266098"/>
          <a:ext cx="905243" cy="1105501"/>
        </a:xfrm>
        <a:prstGeom prst="rect">
          <a:avLst/>
        </a:prstGeom>
      </xdr:spPr>
    </xdr:pic>
    <xdr:clientData/>
  </xdr:twoCellAnchor>
  <xdr:twoCellAnchor>
    <xdr:from>
      <xdr:col>3</xdr:col>
      <xdr:colOff>1714500</xdr:colOff>
      <xdr:row>4</xdr:row>
      <xdr:rowOff>28575</xdr:rowOff>
    </xdr:from>
    <xdr:to>
      <xdr:col>4</xdr:col>
      <xdr:colOff>190500</xdr:colOff>
      <xdr:row>4</xdr:row>
      <xdr:rowOff>188595</xdr:rowOff>
    </xdr:to>
    <xdr:sp macro="" textlink="">
      <xdr:nvSpPr>
        <xdr:cNvPr id="10" name="Rectangle 9"/>
        <xdr:cNvSpPr/>
      </xdr:nvSpPr>
      <xdr:spPr>
        <a:xfrm>
          <a:off x="4191000" y="1533525"/>
          <a:ext cx="219075" cy="160020"/>
        </a:xfrm>
        <a:prstGeom prst="rect">
          <a:avLst/>
        </a:prstGeom>
        <a:solidFill>
          <a:srgbClr val="304346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863601</xdr:colOff>
      <xdr:row>47</xdr:row>
      <xdr:rowOff>28575</xdr:rowOff>
    </xdr:from>
    <xdr:to>
      <xdr:col>3</xdr:col>
      <xdr:colOff>1676401</xdr:colOff>
      <xdr:row>50</xdr:row>
      <xdr:rowOff>95869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892"/>
        <a:stretch/>
      </xdr:blipFill>
      <xdr:spPr>
        <a:xfrm>
          <a:off x="2174241" y="8707755"/>
          <a:ext cx="2047240" cy="562594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485774</xdr:colOff>
      <xdr:row>1</xdr:row>
      <xdr:rowOff>3244</xdr:rowOff>
    </xdr:from>
    <xdr:to>
      <xdr:col>5</xdr:col>
      <xdr:colOff>1285875</xdr:colOff>
      <xdr:row>4</xdr:row>
      <xdr:rowOff>43064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4" y="193744"/>
          <a:ext cx="800101" cy="109709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3</xdr:col>
      <xdr:colOff>1775461</xdr:colOff>
      <xdr:row>47</xdr:row>
      <xdr:rowOff>28750</xdr:rowOff>
    </xdr:from>
    <xdr:to>
      <xdr:col>4</xdr:col>
      <xdr:colOff>670561</xdr:colOff>
      <xdr:row>50</xdr:row>
      <xdr:rowOff>76200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541" y="8707930"/>
          <a:ext cx="685800" cy="542750"/>
        </a:xfrm>
        <a:prstGeom prst="rect">
          <a:avLst/>
        </a:prstGeom>
      </xdr:spPr>
    </xdr:pic>
    <xdr:clientData/>
  </xdr:twoCellAnchor>
  <xdr:twoCellAnchor editAs="oneCell">
    <xdr:from>
      <xdr:col>4</xdr:col>
      <xdr:colOff>746760</xdr:colOff>
      <xdr:row>47</xdr:row>
      <xdr:rowOff>30480</xdr:rowOff>
    </xdr:from>
    <xdr:to>
      <xdr:col>5</xdr:col>
      <xdr:colOff>702945</xdr:colOff>
      <xdr:row>50</xdr:row>
      <xdr:rowOff>97774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24"/>
        <a:stretch/>
      </xdr:blipFill>
      <xdr:spPr>
        <a:xfrm>
          <a:off x="5082540" y="8709660"/>
          <a:ext cx="1632585" cy="562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R52"/>
  <sheetViews>
    <sheetView showGridLines="0" tabSelected="1" zoomScaleNormal="100" zoomScalePageLayoutView="70" workbookViewId="0">
      <selection activeCell="A41" sqref="A41"/>
    </sheetView>
  </sheetViews>
  <sheetFormatPr baseColWidth="10" defaultColWidth="11.5546875" defaultRowHeight="14.4" x14ac:dyDescent="0.3"/>
  <cols>
    <col min="1" max="1" width="17.109375" style="12" customWidth="1"/>
    <col min="2" max="2" width="2" style="18" customWidth="1"/>
    <col min="3" max="3" width="18" style="12" customWidth="1"/>
    <col min="4" max="4" width="26.109375" style="12" customWidth="1"/>
    <col min="5" max="5" width="24.44140625" style="20" customWidth="1"/>
    <col min="6" max="6" width="25.44140625" style="12" customWidth="1"/>
    <col min="7" max="7" width="1.88671875" style="12" customWidth="1"/>
    <col min="8" max="16384" width="11.5546875" style="12"/>
  </cols>
  <sheetData>
    <row r="1" spans="1:7" ht="15" x14ac:dyDescent="0.25">
      <c r="A1" s="17"/>
      <c r="B1" s="23"/>
      <c r="C1" s="23"/>
      <c r="D1" s="23"/>
      <c r="E1" s="24"/>
      <c r="F1" s="23"/>
      <c r="G1" s="23"/>
    </row>
    <row r="2" spans="1:7" ht="72" customHeight="1" x14ac:dyDescent="0.3">
      <c r="A2" s="17"/>
      <c r="B2" s="23"/>
      <c r="C2" s="17"/>
      <c r="D2" s="59" t="s">
        <v>243</v>
      </c>
      <c r="E2" s="59"/>
      <c r="F2" s="48"/>
      <c r="G2" s="48"/>
    </row>
    <row r="3" spans="1:7" ht="6" customHeight="1" x14ac:dyDescent="0.25">
      <c r="A3" s="17"/>
      <c r="B3" s="23"/>
      <c r="C3" s="17"/>
      <c r="D3" s="23"/>
      <c r="E3" s="24"/>
      <c r="F3" s="23"/>
      <c r="G3" s="23"/>
    </row>
    <row r="4" spans="1:7" ht="5.25" customHeight="1" x14ac:dyDescent="0.25">
      <c r="A4" s="51"/>
      <c r="B4" s="52"/>
      <c r="C4" s="17"/>
      <c r="D4" s="23"/>
      <c r="E4" s="26"/>
      <c r="F4" s="27"/>
      <c r="G4" s="23"/>
    </row>
    <row r="5" spans="1:7" ht="15" x14ac:dyDescent="0.25">
      <c r="A5" s="51"/>
      <c r="B5" s="52"/>
      <c r="C5" s="17"/>
      <c r="D5" s="56" t="s">
        <v>231</v>
      </c>
      <c r="E5" s="26"/>
      <c r="F5" s="27"/>
      <c r="G5" s="23"/>
    </row>
    <row r="6" spans="1:7" ht="8.25" customHeight="1" x14ac:dyDescent="0.25">
      <c r="A6" s="51"/>
      <c r="B6" s="52"/>
      <c r="C6" s="37"/>
      <c r="D6" s="49"/>
      <c r="E6" s="50"/>
      <c r="F6" s="49"/>
      <c r="G6" s="23"/>
    </row>
    <row r="7" spans="1:7" ht="4.5" customHeight="1" x14ac:dyDescent="0.25">
      <c r="A7" s="54"/>
      <c r="B7" s="53"/>
      <c r="C7" s="23"/>
      <c r="D7" s="23"/>
      <c r="E7" s="24"/>
      <c r="F7" s="23"/>
      <c r="G7" s="23"/>
    </row>
    <row r="8" spans="1:7" ht="31.5" x14ac:dyDescent="0.25">
      <c r="A8" s="51"/>
      <c r="B8" s="52"/>
      <c r="C8" s="23"/>
      <c r="D8" s="34" t="s">
        <v>188</v>
      </c>
      <c r="E8" s="57" t="s">
        <v>160</v>
      </c>
      <c r="F8" s="23"/>
      <c r="G8" s="23"/>
    </row>
    <row r="9" spans="1:7" ht="18" x14ac:dyDescent="0.3">
      <c r="A9" s="51"/>
      <c r="B9" s="52"/>
      <c r="C9" s="23"/>
      <c r="D9" s="34" t="s">
        <v>238</v>
      </c>
      <c r="E9" s="33" t="str">
        <f>VLOOKUP($E$8,Base!A3:W31,23)</f>
        <v>En cours</v>
      </c>
      <c r="F9" s="23"/>
      <c r="G9" s="23"/>
    </row>
    <row r="10" spans="1:7" ht="6.75" customHeight="1" x14ac:dyDescent="0.25">
      <c r="A10" s="51"/>
      <c r="B10" s="52"/>
      <c r="C10" s="23"/>
      <c r="D10" s="35"/>
      <c r="E10" s="26"/>
      <c r="F10" s="23"/>
      <c r="G10" s="23"/>
    </row>
    <row r="11" spans="1:7" ht="24.75" customHeight="1" x14ac:dyDescent="0.25">
      <c r="A11" s="51"/>
      <c r="B11" s="52"/>
      <c r="C11" s="23"/>
      <c r="D11" s="34" t="s">
        <v>189</v>
      </c>
      <c r="E11" s="57" t="s">
        <v>120</v>
      </c>
      <c r="F11" s="13" t="str">
        <f>IF(E11="Terres superficielles",VLOOKUP($E$8,Tableau,21),VLOOKUP($E$8,Tableau,22))</f>
        <v>Culture bien adaptée</v>
      </c>
      <c r="G11" s="23"/>
    </row>
    <row r="12" spans="1:7" ht="15" x14ac:dyDescent="0.25">
      <c r="A12" s="51"/>
      <c r="B12" s="52"/>
      <c r="C12" s="23"/>
      <c r="D12" s="23"/>
      <c r="E12" s="26"/>
      <c r="F12" s="23"/>
      <c r="G12" s="23"/>
    </row>
    <row r="13" spans="1:7" ht="18" x14ac:dyDescent="0.3">
      <c r="A13" s="51"/>
      <c r="B13" s="52"/>
      <c r="C13" s="64" t="s">
        <v>2</v>
      </c>
      <c r="D13" s="64"/>
      <c r="E13" s="21"/>
      <c r="F13" s="19"/>
      <c r="G13" s="23"/>
    </row>
    <row r="14" spans="1:7" s="18" customFormat="1" ht="6" customHeight="1" x14ac:dyDescent="0.25">
      <c r="A14" s="51"/>
      <c r="B14" s="52"/>
      <c r="C14" s="28"/>
      <c r="D14" s="28"/>
      <c r="E14" s="24"/>
      <c r="F14" s="23"/>
      <c r="G14" s="23"/>
    </row>
    <row r="15" spans="1:7" ht="33.6" customHeight="1" x14ac:dyDescent="0.3">
      <c r="A15" s="51"/>
      <c r="B15" s="52"/>
      <c r="C15" s="60" t="s">
        <v>112</v>
      </c>
      <c r="D15" s="60"/>
      <c r="E15" s="40" t="str">
        <f>VLOOKUP($E$8,Tableau,8)</f>
        <v>7 ans</v>
      </c>
      <c r="F15" s="41"/>
      <c r="G15" s="23"/>
    </row>
    <row r="16" spans="1:7" ht="6" customHeight="1" x14ac:dyDescent="0.25">
      <c r="A16" s="51"/>
      <c r="B16" s="52"/>
      <c r="C16" s="23"/>
      <c r="D16" s="36"/>
      <c r="E16" s="26"/>
      <c r="F16" s="23"/>
      <c r="G16" s="23"/>
    </row>
    <row r="17" spans="1:8" ht="33.6" customHeight="1" x14ac:dyDescent="0.3">
      <c r="A17" s="51"/>
      <c r="B17" s="52"/>
      <c r="C17" s="60" t="s">
        <v>113</v>
      </c>
      <c r="D17" s="60"/>
      <c r="E17" s="61" t="str">
        <f>VLOOKUP($E$8,Tableau,9)</f>
        <v>15 février - 15 mars ou 1 - 15 novembre</v>
      </c>
      <c r="F17" s="61"/>
      <c r="G17" s="23"/>
    </row>
    <row r="18" spans="1:8" ht="6" customHeight="1" x14ac:dyDescent="0.25">
      <c r="A18" s="51"/>
      <c r="B18" s="52"/>
      <c r="C18" s="23"/>
      <c r="D18" s="36"/>
      <c r="E18" s="26"/>
      <c r="F18" s="24"/>
      <c r="G18" s="23"/>
    </row>
    <row r="19" spans="1:8" ht="33.6" customHeight="1" x14ac:dyDescent="0.3">
      <c r="A19" s="51"/>
      <c r="B19" s="52"/>
      <c r="C19" s="60" t="s">
        <v>114</v>
      </c>
      <c r="D19" s="60"/>
      <c r="E19" s="61" t="str">
        <f>VLOOKUP($E$8,Tableau,10)</f>
        <v>100 grains/m²</v>
      </c>
      <c r="F19" s="61"/>
      <c r="G19" s="23"/>
    </row>
    <row r="20" spans="1:8" ht="6" customHeight="1" x14ac:dyDescent="0.25">
      <c r="A20" s="51"/>
      <c r="B20" s="52"/>
      <c r="C20" s="23"/>
      <c r="D20" s="36"/>
      <c r="E20" s="26"/>
      <c r="F20" s="23"/>
      <c r="G20" s="23"/>
    </row>
    <row r="21" spans="1:8" ht="33.6" customHeight="1" x14ac:dyDescent="0.3">
      <c r="A21" s="51"/>
      <c r="B21" s="52"/>
      <c r="C21" s="60" t="s">
        <v>115</v>
      </c>
      <c r="D21" s="60"/>
      <c r="E21" s="61" t="str">
        <f>VLOOKUP($E$8,Tableau,11)</f>
        <v>Orge, avoine</v>
      </c>
      <c r="F21" s="61"/>
      <c r="G21" s="23"/>
    </row>
    <row r="22" spans="1:8" ht="6" customHeight="1" x14ac:dyDescent="0.25">
      <c r="A22" s="51"/>
      <c r="B22" s="52"/>
      <c r="C22" s="23"/>
      <c r="D22" s="36"/>
      <c r="E22" s="26"/>
      <c r="F22" s="23"/>
      <c r="G22" s="23"/>
    </row>
    <row r="23" spans="1:8" ht="33.6" customHeight="1" x14ac:dyDescent="0.25">
      <c r="A23" s="51"/>
      <c r="B23" s="52"/>
      <c r="C23" s="60" t="s">
        <v>116</v>
      </c>
      <c r="D23" s="60"/>
      <c r="E23" s="40" t="str">
        <f>VLOOKUP($E$8,Tableau,12)</f>
        <v>Inconnu</v>
      </c>
      <c r="F23" s="41"/>
      <c r="G23" s="23"/>
    </row>
    <row r="24" spans="1:8" ht="6" customHeight="1" x14ac:dyDescent="0.25">
      <c r="A24" s="51"/>
      <c r="B24" s="52"/>
      <c r="C24" s="23"/>
      <c r="D24" s="36"/>
      <c r="E24" s="26"/>
      <c r="F24" s="23"/>
      <c r="G24" s="23"/>
    </row>
    <row r="25" spans="1:8" ht="33.6" customHeight="1" x14ac:dyDescent="0.25">
      <c r="A25" s="51"/>
      <c r="B25" s="52"/>
      <c r="C25" s="60" t="s">
        <v>117</v>
      </c>
      <c r="D25" s="60"/>
      <c r="E25" s="61" t="str">
        <f>VLOOKUP($E$8,Tableau,13)</f>
        <v>Anthracnose, aphanomyces, bruche, sitones, pucerons verts</v>
      </c>
      <c r="F25" s="61"/>
      <c r="G25" s="23"/>
    </row>
    <row r="26" spans="1:8" ht="6" customHeight="1" x14ac:dyDescent="0.25">
      <c r="A26" s="51"/>
      <c r="B26" s="52"/>
      <c r="C26" s="23"/>
      <c r="D26" s="36"/>
      <c r="E26" s="26"/>
      <c r="F26" s="23"/>
      <c r="G26" s="23"/>
    </row>
    <row r="27" spans="1:8" ht="33.6" customHeight="1" x14ac:dyDescent="0.25">
      <c r="A27" s="51"/>
      <c r="B27" s="52"/>
      <c r="C27" s="60" t="s">
        <v>1</v>
      </c>
      <c r="D27" s="60"/>
      <c r="E27" s="40" t="str">
        <f>VLOOKUP($E$8,Tableau,6)</f>
        <v>MOYENS</v>
      </c>
      <c r="F27" s="41"/>
      <c r="G27" s="23"/>
    </row>
    <row r="28" spans="1:8" ht="6" customHeight="1" x14ac:dyDescent="0.25">
      <c r="A28" s="51"/>
      <c r="B28" s="52"/>
      <c r="C28" s="23"/>
      <c r="D28" s="36"/>
      <c r="E28" s="26"/>
      <c r="F28" s="23"/>
      <c r="G28" s="23"/>
    </row>
    <row r="29" spans="1:8" ht="33.6" customHeight="1" x14ac:dyDescent="0.25">
      <c r="A29" s="51"/>
      <c r="B29" s="52"/>
      <c r="C29" s="60" t="s">
        <v>111</v>
      </c>
      <c r="D29" s="60"/>
      <c r="E29" s="40" t="str">
        <f>VLOOKUP($E$8,Tableau,7)</f>
        <v>++++</v>
      </c>
      <c r="F29" s="41"/>
      <c r="G29" s="23"/>
    </row>
    <row r="30" spans="1:8" ht="6" customHeight="1" x14ac:dyDescent="0.25">
      <c r="A30" s="51"/>
      <c r="B30" s="52"/>
      <c r="C30" s="23"/>
      <c r="D30" s="36"/>
      <c r="E30" s="26"/>
      <c r="F30" s="23"/>
      <c r="G30" s="23"/>
    </row>
    <row r="31" spans="1:8" ht="33.6" customHeight="1" x14ac:dyDescent="0.3">
      <c r="A31" s="51"/>
      <c r="B31" s="52"/>
      <c r="C31" s="60" t="s">
        <v>110</v>
      </c>
      <c r="D31" s="60"/>
      <c r="E31" s="61" t="str">
        <f>VLOOKUP($E$8,Tableau,5)</f>
        <v>Séchage</v>
      </c>
      <c r="F31" s="61"/>
      <c r="G31" s="23"/>
    </row>
    <row r="32" spans="1:8" ht="15" x14ac:dyDescent="0.25">
      <c r="A32" s="51"/>
      <c r="B32" s="52"/>
      <c r="C32" s="23"/>
      <c r="D32" s="23"/>
      <c r="E32" s="24"/>
      <c r="F32" s="23"/>
      <c r="G32" s="23"/>
      <c r="H32" s="1"/>
    </row>
    <row r="33" spans="1:18" ht="15.6" x14ac:dyDescent="0.3">
      <c r="A33" s="51"/>
      <c r="B33" s="52"/>
      <c r="C33" s="65" t="s">
        <v>163</v>
      </c>
      <c r="D33" s="65"/>
      <c r="E33" s="65"/>
      <c r="F33" s="65"/>
      <c r="G33" s="25"/>
      <c r="H33" s="11"/>
    </row>
    <row r="34" spans="1:18" ht="15.6" x14ac:dyDescent="0.3">
      <c r="A34" s="51"/>
      <c r="B34" s="52"/>
      <c r="C34" s="38" t="s">
        <v>165</v>
      </c>
      <c r="D34" s="38" t="s">
        <v>166</v>
      </c>
      <c r="E34" s="39" t="s">
        <v>167</v>
      </c>
      <c r="F34" s="38" t="s">
        <v>168</v>
      </c>
      <c r="G34" s="23"/>
    </row>
    <row r="35" spans="1:18" ht="28.95" customHeight="1" x14ac:dyDescent="0.3">
      <c r="A35" s="51"/>
      <c r="B35" s="52"/>
      <c r="C35" s="16" t="str">
        <f>VLOOKUP($E$8,Tableau,17)</f>
        <v>Culture à éviter</v>
      </c>
      <c r="D35" s="16" t="str">
        <f>VLOOKUP($E$8,Tableau,18)</f>
        <v>Culture à éviter</v>
      </c>
      <c r="E35" s="22" t="str">
        <f>VLOOKUP($E$8,Tableau,19)</f>
        <v>Culture à éviter</v>
      </c>
      <c r="F35" s="16" t="str">
        <f>VLOOKUP($E$8,Tableau,20)</f>
        <v>Culture bien adaptée</v>
      </c>
      <c r="G35" s="23"/>
    </row>
    <row r="36" spans="1:18" x14ac:dyDescent="0.3">
      <c r="A36" s="51"/>
      <c r="B36" s="52"/>
      <c r="C36" s="23"/>
      <c r="D36" s="23"/>
      <c r="E36" s="24"/>
      <c r="F36" s="23"/>
      <c r="G36" s="23"/>
    </row>
    <row r="37" spans="1:18" ht="15.75" customHeight="1" x14ac:dyDescent="0.3">
      <c r="A37" s="51"/>
      <c r="B37" s="52"/>
      <c r="C37" s="64" t="s">
        <v>118</v>
      </c>
      <c r="D37" s="64"/>
      <c r="E37" s="44">
        <f>IF(E11="Terres superficielles",VLOOKUP($E$8,Tableau,15),VLOOKUP($E$8,Tableau,14))</f>
        <v>0</v>
      </c>
      <c r="F37" s="42" t="s">
        <v>192</v>
      </c>
      <c r="G37" s="23"/>
    </row>
    <row r="38" spans="1:18" ht="16.5" hidden="1" customHeight="1" x14ac:dyDescent="0.25">
      <c r="A38" s="51"/>
      <c r="B38" s="52"/>
      <c r="C38" s="37"/>
      <c r="D38" s="46" t="s">
        <v>191</v>
      </c>
      <c r="E38" s="47" t="str">
        <f>E11</f>
        <v>Terres superficielles</v>
      </c>
      <c r="F38" s="37"/>
      <c r="G38" s="23"/>
    </row>
    <row r="39" spans="1:18" x14ac:dyDescent="0.3">
      <c r="A39" s="51"/>
      <c r="B39" s="52"/>
      <c r="C39" s="23"/>
      <c r="D39" s="23"/>
      <c r="E39" s="24"/>
      <c r="F39" s="23"/>
      <c r="G39" s="23"/>
    </row>
    <row r="40" spans="1:18" ht="15" customHeight="1" x14ac:dyDescent="0.3">
      <c r="A40" s="51"/>
      <c r="B40" s="52"/>
      <c r="C40" s="62" t="s">
        <v>3</v>
      </c>
      <c r="D40" s="62"/>
      <c r="E40" s="62"/>
      <c r="F40" s="62"/>
      <c r="G40" s="23"/>
    </row>
    <row r="41" spans="1:18" ht="51.6" customHeight="1" x14ac:dyDescent="0.3">
      <c r="A41" s="51"/>
      <c r="B41" s="52"/>
      <c r="C41" s="63" t="str">
        <f>VLOOKUP($E$8,Tableau,16)</f>
        <v>Très sensible à l’aphanomyce. Risque sécheresse sur plateaux. Attention au coup de chaud en juin surtout sur pois d’hiver.</v>
      </c>
      <c r="D41" s="63"/>
      <c r="E41" s="63"/>
      <c r="F41" s="63"/>
      <c r="G41" s="23"/>
    </row>
    <row r="42" spans="1:18" x14ac:dyDescent="0.3">
      <c r="A42" s="51"/>
      <c r="B42" s="52"/>
      <c r="C42" s="23"/>
      <c r="D42" s="23"/>
      <c r="E42" s="24"/>
      <c r="F42" s="24"/>
      <c r="G42" s="23"/>
    </row>
    <row r="43" spans="1:18" ht="15" customHeight="1" x14ac:dyDescent="0.3">
      <c r="A43" s="51"/>
      <c r="B43" s="52"/>
      <c r="C43" s="62" t="s">
        <v>193</v>
      </c>
      <c r="D43" s="62"/>
      <c r="E43" s="62"/>
      <c r="F43" s="62"/>
      <c r="G43" s="23"/>
      <c r="H43" s="1"/>
      <c r="I43" s="1"/>
      <c r="J43" s="1"/>
      <c r="K43" s="1"/>
      <c r="L43" s="1"/>
      <c r="N43" s="1"/>
      <c r="O43" s="1"/>
      <c r="P43" s="1"/>
      <c r="Q43" s="1"/>
      <c r="R43" s="1"/>
    </row>
    <row r="44" spans="1:18" ht="15" customHeight="1" x14ac:dyDescent="0.3">
      <c r="A44" s="51"/>
      <c r="B44" s="52"/>
      <c r="C44" s="23"/>
      <c r="D44" s="29" t="s">
        <v>0</v>
      </c>
      <c r="E44" s="43" t="str">
        <f>VLOOKUP($E$8,Tableau,4)</f>
        <v>NICHE</v>
      </c>
      <c r="F44" s="45"/>
      <c r="G44" s="23"/>
    </row>
    <row r="45" spans="1:18" ht="6" customHeight="1" x14ac:dyDescent="0.3">
      <c r="A45" s="51"/>
      <c r="B45" s="52"/>
      <c r="C45" s="23"/>
      <c r="D45" s="23"/>
      <c r="E45" s="26"/>
      <c r="F45" s="24"/>
      <c r="G45" s="23"/>
    </row>
    <row r="46" spans="1:18" ht="15" customHeight="1" x14ac:dyDescent="0.3">
      <c r="A46" s="51"/>
      <c r="B46" s="52"/>
      <c r="C46" s="23"/>
      <c r="D46" s="29" t="s">
        <v>109</v>
      </c>
      <c r="E46" s="43" t="str">
        <f>VLOOKUP($E$8,Tableau,3)</f>
        <v>NON</v>
      </c>
      <c r="F46" s="24"/>
      <c r="G46" s="23"/>
    </row>
    <row r="47" spans="1:18" ht="3.75" customHeight="1" x14ac:dyDescent="0.3">
      <c r="A47" s="51"/>
      <c r="B47" s="52"/>
      <c r="C47" s="23"/>
      <c r="D47" s="23"/>
      <c r="E47" s="24"/>
      <c r="F47" s="23"/>
      <c r="G47" s="23"/>
    </row>
    <row r="48" spans="1:18" x14ac:dyDescent="0.3">
      <c r="A48" s="51"/>
      <c r="B48" s="51"/>
      <c r="C48" s="17"/>
      <c r="D48" s="17"/>
      <c r="E48" s="30"/>
      <c r="F48" s="17"/>
      <c r="G48" s="17"/>
    </row>
    <row r="49" spans="1:7" x14ac:dyDescent="0.3">
      <c r="A49" s="17"/>
      <c r="B49" s="17"/>
      <c r="C49" s="17"/>
      <c r="D49" s="17"/>
      <c r="E49" s="30"/>
      <c r="F49" s="17"/>
      <c r="G49" s="17"/>
    </row>
    <row r="50" spans="1:7" ht="10.5" customHeight="1" x14ac:dyDescent="0.3">
      <c r="A50" s="58"/>
      <c r="B50" s="17"/>
      <c r="C50" s="17"/>
      <c r="D50" s="17"/>
      <c r="E50" s="30"/>
      <c r="F50" s="17"/>
      <c r="G50" s="17"/>
    </row>
    <row r="51" spans="1:7" ht="8.25" customHeight="1" x14ac:dyDescent="0.3">
      <c r="A51" s="58"/>
      <c r="B51" s="55"/>
      <c r="C51" s="31"/>
      <c r="D51" s="31"/>
      <c r="E51" s="32"/>
      <c r="F51" s="31"/>
      <c r="G51" s="31"/>
    </row>
    <row r="52" spans="1:7" x14ac:dyDescent="0.3">
      <c r="A52" s="17"/>
      <c r="C52" s="17"/>
      <c r="D52" s="17"/>
      <c r="E52" s="30"/>
      <c r="F52" s="17"/>
      <c r="G52" s="17"/>
    </row>
  </sheetData>
  <sheetProtection password="EB92" sheet="1" objects="1" scenarios="1"/>
  <customSheetViews>
    <customSheetView guid="{07DE8F9C-6B7F-4C24-B246-246F4B81D9B4}" showGridLines="0">
      <selection activeCell="F63" sqref="A1:F63"/>
      <rowBreaks count="2" manualBreakCount="2">
        <brk id="25" max="16383" man="1"/>
        <brk id="49" max="16383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r:id="rId1"/>
    </customSheetView>
  </customSheetViews>
  <mergeCells count="21">
    <mergeCell ref="C40:F40"/>
    <mergeCell ref="C41:F41"/>
    <mergeCell ref="C43:F43"/>
    <mergeCell ref="C15:D15"/>
    <mergeCell ref="C13:D13"/>
    <mergeCell ref="C37:D37"/>
    <mergeCell ref="C33:F33"/>
    <mergeCell ref="C17:D17"/>
    <mergeCell ref="C19:D19"/>
    <mergeCell ref="C21:D21"/>
    <mergeCell ref="C23:D23"/>
    <mergeCell ref="C25:D25"/>
    <mergeCell ref="C27:D27"/>
    <mergeCell ref="C29:D29"/>
    <mergeCell ref="D2:E2"/>
    <mergeCell ref="C31:D31"/>
    <mergeCell ref="E25:F25"/>
    <mergeCell ref="E21:F21"/>
    <mergeCell ref="E19:F19"/>
    <mergeCell ref="E17:F17"/>
    <mergeCell ref="E31:F31"/>
  </mergeCells>
  <conditionalFormatting sqref="C35">
    <cfRule type="containsText" dxfId="8" priority="9" operator="containsText" text="éviter">
      <formula>NOT(ISERROR(SEARCH("éviter",C35)))</formula>
    </cfRule>
  </conditionalFormatting>
  <conditionalFormatting sqref="D35:F35">
    <cfRule type="containsText" dxfId="7" priority="8" operator="containsText" text="éviter">
      <formula>NOT(ISERROR(SEARCH("éviter",D35)))</formula>
    </cfRule>
  </conditionalFormatting>
  <conditionalFormatting sqref="C35:F35">
    <cfRule type="containsText" dxfId="6" priority="5" operator="containsText" text="possible">
      <formula>NOT(ISERROR(SEARCH("possible",C35)))</formula>
    </cfRule>
    <cfRule type="containsText" dxfId="5" priority="6" operator="containsText" text="Culture bien">
      <formula>NOT(ISERROR(SEARCH("Culture bien",C35)))</formula>
    </cfRule>
    <cfRule type="containsText" dxfId="4" priority="7" operator="containsText" text="Culture assez bien">
      <formula>NOT(ISERROR(SEARCH("Culture assez bien",C35)))</formula>
    </cfRule>
  </conditionalFormatting>
  <conditionalFormatting sqref="F11">
    <cfRule type="containsText" dxfId="3" priority="4" operator="containsText" text="éviter">
      <formula>NOT(ISERROR(SEARCH("éviter",F11)))</formula>
    </cfRule>
  </conditionalFormatting>
  <conditionalFormatting sqref="F11">
    <cfRule type="containsText" dxfId="2" priority="1" operator="containsText" text="possible">
      <formula>NOT(ISERROR(SEARCH("possible",F11)))</formula>
    </cfRule>
    <cfRule type="containsText" dxfId="1" priority="2" operator="containsText" text="Culture bien">
      <formula>NOT(ISERROR(SEARCH("Culture bien",F11)))</formula>
    </cfRule>
    <cfRule type="containsText" dxfId="0" priority="3" operator="containsText" text="Culture assez bien">
      <formula>NOT(ISERROR(SEARCH("Culture assez bien",F11)))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2"/>
  <rowBreaks count="2" manualBreakCount="2">
    <brk id="24" max="16383" man="1"/>
    <brk id="48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Base!$A$3:$A$31</xm:f>
          </x14:formula1>
          <xm:sqref>E8</xm:sqref>
        </x14:dataValidation>
        <x14:dataValidation type="list" allowBlank="1" showInputMessage="1" showErrorMessage="1">
          <x14:formula1>
            <xm:f>Base!$N$2:$O$2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1"/>
  <sheetViews>
    <sheetView workbookViewId="0">
      <pane xSplit="1" ySplit="2" topLeftCell="F18" activePane="bottomRight" state="frozen"/>
      <selection pane="topRight" activeCell="B1" sqref="B1"/>
      <selection pane="bottomLeft" activeCell="A3" sqref="A3"/>
      <selection pane="bottomRight" activeCell="J19" sqref="J19"/>
    </sheetView>
  </sheetViews>
  <sheetFormatPr baseColWidth="10" defaultColWidth="11.44140625" defaultRowHeight="14.4" x14ac:dyDescent="0.3"/>
  <cols>
    <col min="1" max="1" width="13.6640625" style="1" bestFit="1" customWidth="1"/>
    <col min="2" max="2" width="13" style="1" bestFit="1" customWidth="1"/>
    <col min="3" max="3" width="17.33203125" style="1" bestFit="1" customWidth="1"/>
    <col min="4" max="4" width="22" style="1" bestFit="1" customWidth="1"/>
    <col min="5" max="5" width="22.33203125" style="1" bestFit="1" customWidth="1"/>
    <col min="6" max="6" width="11.44140625" style="1"/>
    <col min="7" max="7" width="10.109375" style="1" bestFit="1" customWidth="1"/>
    <col min="8" max="10" width="11.44140625" style="1"/>
    <col min="11" max="11" width="18" style="1" customWidth="1"/>
    <col min="12" max="12" width="11.44140625" style="1"/>
    <col min="13" max="13" width="24.5546875" style="1" customWidth="1"/>
    <col min="14" max="15" width="11.44140625" style="1"/>
    <col min="16" max="16" width="36.33203125" style="1" customWidth="1"/>
    <col min="17" max="16384" width="11.44140625" style="1"/>
  </cols>
  <sheetData>
    <row r="1" spans="1:23" ht="15.6" x14ac:dyDescent="0.3">
      <c r="H1" s="66" t="s">
        <v>2</v>
      </c>
      <c r="I1" s="66"/>
      <c r="J1" s="66"/>
      <c r="K1" s="66"/>
      <c r="L1" s="66"/>
      <c r="M1" s="66"/>
      <c r="N1" s="66" t="s">
        <v>118</v>
      </c>
      <c r="O1" s="66"/>
      <c r="Q1" s="67" t="s">
        <v>163</v>
      </c>
      <c r="R1" s="67"/>
      <c r="S1" s="67"/>
      <c r="T1" s="67"/>
      <c r="U1" s="67" t="s">
        <v>164</v>
      </c>
      <c r="V1" s="67"/>
    </row>
    <row r="2" spans="1:23" s="11" customFormat="1" ht="43.2" x14ac:dyDescent="0.3">
      <c r="A2" s="11" t="s">
        <v>156</v>
      </c>
      <c r="B2" s="11" t="s">
        <v>157</v>
      </c>
      <c r="C2" s="11" t="s">
        <v>109</v>
      </c>
      <c r="D2" s="11" t="s">
        <v>0</v>
      </c>
      <c r="E2" s="11" t="s">
        <v>110</v>
      </c>
      <c r="F2" s="11" t="s">
        <v>1</v>
      </c>
      <c r="G2" s="11" t="s">
        <v>111</v>
      </c>
      <c r="H2" s="11" t="s">
        <v>112</v>
      </c>
      <c r="I2" s="11" t="s">
        <v>113</v>
      </c>
      <c r="J2" s="11" t="s">
        <v>114</v>
      </c>
      <c r="K2" s="11" t="s">
        <v>115</v>
      </c>
      <c r="L2" s="11" t="s">
        <v>116</v>
      </c>
      <c r="M2" s="11" t="s">
        <v>196</v>
      </c>
      <c r="N2" s="11" t="s">
        <v>119</v>
      </c>
      <c r="O2" s="11" t="s">
        <v>120</v>
      </c>
      <c r="P2" s="11" t="s">
        <v>3</v>
      </c>
      <c r="Q2" s="5" t="s">
        <v>165</v>
      </c>
      <c r="R2" s="5" t="s">
        <v>166</v>
      </c>
      <c r="S2" s="5" t="s">
        <v>167</v>
      </c>
      <c r="T2" s="5" t="s">
        <v>168</v>
      </c>
      <c r="U2" s="5" t="s">
        <v>169</v>
      </c>
      <c r="V2" s="5" t="s">
        <v>170</v>
      </c>
      <c r="W2" s="1" t="s">
        <v>194</v>
      </c>
    </row>
    <row r="3" spans="1:23" ht="57.6" x14ac:dyDescent="0.3">
      <c r="A3" s="4" t="s">
        <v>130</v>
      </c>
      <c r="B3" s="1" t="s">
        <v>4</v>
      </c>
      <c r="C3" s="1" t="s">
        <v>28</v>
      </c>
      <c r="D3" s="1" t="s">
        <v>128</v>
      </c>
      <c r="E3" s="1" t="s">
        <v>190</v>
      </c>
      <c r="F3" s="1" t="s">
        <v>6</v>
      </c>
      <c r="G3" s="1" t="s">
        <v>29</v>
      </c>
      <c r="H3" s="1" t="s">
        <v>44</v>
      </c>
      <c r="I3" s="14" t="s">
        <v>199</v>
      </c>
      <c r="J3" s="1" t="s">
        <v>217</v>
      </c>
      <c r="K3" s="1" t="s">
        <v>131</v>
      </c>
      <c r="L3" s="1" t="s">
        <v>21</v>
      </c>
      <c r="M3" s="1" t="s">
        <v>46</v>
      </c>
      <c r="N3" s="1" t="s">
        <v>47</v>
      </c>
      <c r="O3" s="1" t="s">
        <v>32</v>
      </c>
      <c r="P3" s="1" t="s">
        <v>124</v>
      </c>
      <c r="Q3" s="6" t="s">
        <v>174</v>
      </c>
      <c r="R3" s="7" t="s">
        <v>173</v>
      </c>
      <c r="S3" s="6" t="s">
        <v>174</v>
      </c>
      <c r="T3" s="8" t="s">
        <v>172</v>
      </c>
      <c r="U3" s="8" t="s">
        <v>172</v>
      </c>
      <c r="V3" s="6" t="s">
        <v>174</v>
      </c>
      <c r="W3" s="1">
        <v>8</v>
      </c>
    </row>
    <row r="4" spans="1:23" ht="57.6" x14ac:dyDescent="0.3">
      <c r="A4" s="4" t="s">
        <v>127</v>
      </c>
      <c r="B4" s="1" t="s">
        <v>4</v>
      </c>
      <c r="C4" s="1" t="s">
        <v>28</v>
      </c>
      <c r="D4" s="1" t="s">
        <v>128</v>
      </c>
      <c r="E4" s="1" t="s">
        <v>190</v>
      </c>
      <c r="F4" s="1" t="s">
        <v>6</v>
      </c>
      <c r="G4" s="1" t="s">
        <v>29</v>
      </c>
      <c r="H4" s="1" t="s">
        <v>44</v>
      </c>
      <c r="I4" s="14" t="s">
        <v>198</v>
      </c>
      <c r="J4" s="1" t="s">
        <v>217</v>
      </c>
      <c r="K4" s="1" t="s">
        <v>129</v>
      </c>
      <c r="L4" s="1" t="s">
        <v>45</v>
      </c>
      <c r="M4" s="1" t="s">
        <v>46</v>
      </c>
      <c r="N4" s="1" t="s">
        <v>47</v>
      </c>
      <c r="O4" s="1" t="s">
        <v>48</v>
      </c>
      <c r="P4" s="1" t="s">
        <v>124</v>
      </c>
      <c r="Q4" s="6" t="s">
        <v>174</v>
      </c>
      <c r="R4" s="7" t="s">
        <v>173</v>
      </c>
      <c r="S4" s="6" t="s">
        <v>174</v>
      </c>
      <c r="T4" s="8" t="s">
        <v>172</v>
      </c>
      <c r="U4" s="6" t="s">
        <v>174</v>
      </c>
      <c r="V4" s="6" t="s">
        <v>174</v>
      </c>
      <c r="W4" s="1">
        <v>8</v>
      </c>
    </row>
    <row r="5" spans="1:23" ht="57.6" x14ac:dyDescent="0.3">
      <c r="A5" s="4" t="s">
        <v>159</v>
      </c>
      <c r="B5" s="1" t="s">
        <v>4</v>
      </c>
      <c r="C5" s="1" t="s">
        <v>121</v>
      </c>
      <c r="D5" s="1" t="s">
        <v>5</v>
      </c>
      <c r="E5" s="1" t="s">
        <v>190</v>
      </c>
      <c r="F5" s="1" t="s">
        <v>6</v>
      </c>
      <c r="G5" s="1" t="s">
        <v>7</v>
      </c>
      <c r="H5" s="1" t="s">
        <v>8</v>
      </c>
      <c r="I5" s="14" t="s">
        <v>200</v>
      </c>
      <c r="J5" s="1" t="s">
        <v>15</v>
      </c>
      <c r="K5" s="1" t="s">
        <v>122</v>
      </c>
      <c r="L5" s="1" t="s">
        <v>10</v>
      </c>
      <c r="M5" s="1" t="s">
        <v>16</v>
      </c>
      <c r="N5" s="1" t="s">
        <v>13</v>
      </c>
      <c r="O5" s="1" t="s">
        <v>17</v>
      </c>
      <c r="P5" s="1" t="s">
        <v>14</v>
      </c>
      <c r="Q5" s="6" t="s">
        <v>174</v>
      </c>
      <c r="R5" s="7" t="s">
        <v>181</v>
      </c>
      <c r="S5" s="7" t="s">
        <v>181</v>
      </c>
      <c r="T5" s="9" t="s">
        <v>171</v>
      </c>
      <c r="U5" s="7" t="s">
        <v>173</v>
      </c>
      <c r="V5" s="6" t="s">
        <v>174</v>
      </c>
      <c r="W5" s="1">
        <v>10</v>
      </c>
    </row>
    <row r="6" spans="1:23" ht="57.6" x14ac:dyDescent="0.3">
      <c r="A6" s="4" t="s">
        <v>158</v>
      </c>
      <c r="B6" s="1" t="s">
        <v>4</v>
      </c>
      <c r="C6" s="1" t="s">
        <v>121</v>
      </c>
      <c r="D6" s="1" t="s">
        <v>5</v>
      </c>
      <c r="E6" s="1" t="s">
        <v>190</v>
      </c>
      <c r="F6" s="1" t="s">
        <v>6</v>
      </c>
      <c r="G6" s="1" t="s">
        <v>7</v>
      </c>
      <c r="H6" s="1" t="s">
        <v>8</v>
      </c>
      <c r="I6" s="14" t="s">
        <v>201</v>
      </c>
      <c r="J6" s="1" t="s">
        <v>15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6" t="s">
        <v>174</v>
      </c>
      <c r="R6" s="7" t="s">
        <v>173</v>
      </c>
      <c r="S6" s="7" t="s">
        <v>181</v>
      </c>
      <c r="T6" s="9" t="s">
        <v>171</v>
      </c>
      <c r="U6" s="6" t="s">
        <v>174</v>
      </c>
      <c r="V6" s="6" t="s">
        <v>174</v>
      </c>
      <c r="W6" s="1">
        <v>11</v>
      </c>
    </row>
    <row r="7" spans="1:23" ht="84.75" customHeight="1" x14ac:dyDescent="0.3">
      <c r="A7" s="4" t="s">
        <v>90</v>
      </c>
      <c r="B7" s="1" t="s">
        <v>84</v>
      </c>
      <c r="C7" s="1" t="s">
        <v>28</v>
      </c>
      <c r="D7" s="1" t="s">
        <v>39</v>
      </c>
      <c r="E7" s="1" t="s">
        <v>91</v>
      </c>
      <c r="F7" s="1" t="s">
        <v>73</v>
      </c>
      <c r="G7" s="1" t="s">
        <v>75</v>
      </c>
      <c r="H7" s="1" t="s">
        <v>35</v>
      </c>
      <c r="I7" s="14" t="s">
        <v>92</v>
      </c>
      <c r="J7" s="1" t="s">
        <v>218</v>
      </c>
      <c r="K7" s="1" t="s">
        <v>153</v>
      </c>
      <c r="L7" s="1" t="s">
        <v>197</v>
      </c>
      <c r="M7" s="1" t="s">
        <v>93</v>
      </c>
      <c r="N7" s="1" t="s">
        <v>94</v>
      </c>
      <c r="O7" s="1" t="s">
        <v>95</v>
      </c>
      <c r="P7" s="1" t="s">
        <v>246</v>
      </c>
      <c r="Q7" s="9" t="s">
        <v>171</v>
      </c>
      <c r="R7" s="6" t="s">
        <v>174</v>
      </c>
      <c r="S7" s="7" t="s">
        <v>181</v>
      </c>
      <c r="T7" s="9" t="s">
        <v>171</v>
      </c>
      <c r="U7" s="8" t="s">
        <v>172</v>
      </c>
      <c r="V7" s="6" t="s">
        <v>174</v>
      </c>
      <c r="W7" s="1">
        <v>14</v>
      </c>
    </row>
    <row r="8" spans="1:23" ht="57.6" x14ac:dyDescent="0.3">
      <c r="A8" s="4" t="s">
        <v>38</v>
      </c>
      <c r="B8" s="1" t="s">
        <v>4</v>
      </c>
      <c r="C8" s="1" t="s">
        <v>28</v>
      </c>
      <c r="D8" s="1" t="s">
        <v>39</v>
      </c>
      <c r="E8" s="1" t="s">
        <v>190</v>
      </c>
      <c r="F8" s="1" t="s">
        <v>6</v>
      </c>
      <c r="G8" s="1" t="s">
        <v>40</v>
      </c>
      <c r="H8" s="1" t="s">
        <v>30</v>
      </c>
      <c r="I8" s="14" t="s">
        <v>202</v>
      </c>
      <c r="J8" s="1" t="s">
        <v>219</v>
      </c>
      <c r="K8" s="1" t="s">
        <v>41</v>
      </c>
      <c r="L8" s="1" t="s">
        <v>42</v>
      </c>
      <c r="M8" s="1" t="s">
        <v>31</v>
      </c>
      <c r="N8" s="1" t="s">
        <v>43</v>
      </c>
      <c r="O8" s="1" t="s">
        <v>17</v>
      </c>
      <c r="P8" s="1" t="s">
        <v>124</v>
      </c>
      <c r="Q8" s="8" t="s">
        <v>172</v>
      </c>
      <c r="R8" s="7" t="s">
        <v>173</v>
      </c>
      <c r="S8" s="6" t="s">
        <v>174</v>
      </c>
      <c r="T8" s="7" t="s">
        <v>173</v>
      </c>
      <c r="U8" s="6" t="s">
        <v>174</v>
      </c>
      <c r="V8" s="7" t="s">
        <v>173</v>
      </c>
      <c r="W8" s="1">
        <v>15</v>
      </c>
    </row>
    <row r="9" spans="1:23" ht="57.6" x14ac:dyDescent="0.3">
      <c r="A9" s="4" t="s">
        <v>27</v>
      </c>
      <c r="B9" s="1" t="s">
        <v>4</v>
      </c>
      <c r="C9" s="1" t="s">
        <v>28</v>
      </c>
      <c r="D9" s="1" t="s">
        <v>18</v>
      </c>
      <c r="E9" s="1" t="s">
        <v>190</v>
      </c>
      <c r="F9" s="1" t="s">
        <v>6</v>
      </c>
      <c r="G9" s="1" t="s">
        <v>29</v>
      </c>
      <c r="H9" s="1" t="s">
        <v>30</v>
      </c>
      <c r="I9" s="14" t="s">
        <v>203</v>
      </c>
      <c r="J9" s="1" t="s">
        <v>220</v>
      </c>
      <c r="L9" s="1" t="s">
        <v>197</v>
      </c>
      <c r="M9" s="1" t="s">
        <v>31</v>
      </c>
      <c r="N9" s="1" t="s">
        <v>32</v>
      </c>
      <c r="O9" s="1" t="s">
        <v>17</v>
      </c>
      <c r="P9" s="1" t="s">
        <v>124</v>
      </c>
      <c r="Q9" s="8" t="s">
        <v>172</v>
      </c>
      <c r="R9" s="6" t="s">
        <v>174</v>
      </c>
      <c r="S9" s="6" t="s">
        <v>174</v>
      </c>
      <c r="T9" s="8" t="s">
        <v>172</v>
      </c>
      <c r="U9" s="7" t="s">
        <v>173</v>
      </c>
      <c r="V9" s="6" t="s">
        <v>174</v>
      </c>
      <c r="W9" s="1">
        <v>16</v>
      </c>
    </row>
    <row r="10" spans="1:23" ht="28.8" x14ac:dyDescent="0.3">
      <c r="A10" s="4" t="s">
        <v>81</v>
      </c>
      <c r="B10" s="1" t="s">
        <v>56</v>
      </c>
      <c r="C10" s="1" t="s">
        <v>28</v>
      </c>
      <c r="D10" s="1" t="s">
        <v>39</v>
      </c>
      <c r="E10" s="1" t="s">
        <v>190</v>
      </c>
      <c r="G10" s="1" t="s">
        <v>57</v>
      </c>
      <c r="H10" s="1" t="s">
        <v>35</v>
      </c>
      <c r="I10" s="14" t="s">
        <v>82</v>
      </c>
      <c r="J10" s="1" t="s">
        <v>82</v>
      </c>
      <c r="K10" s="1" t="s">
        <v>82</v>
      </c>
      <c r="L10" s="1" t="s">
        <v>82</v>
      </c>
      <c r="M10" s="1" t="s">
        <v>82</v>
      </c>
      <c r="N10" s="1" t="s">
        <v>43</v>
      </c>
      <c r="O10" s="1" t="s">
        <v>83</v>
      </c>
      <c r="P10" s="1" t="s">
        <v>151</v>
      </c>
      <c r="Q10" s="10"/>
      <c r="R10" s="10"/>
      <c r="S10" s="10"/>
      <c r="T10" s="10"/>
      <c r="U10" s="10"/>
      <c r="V10" s="10"/>
      <c r="W10" s="1" t="s">
        <v>195</v>
      </c>
    </row>
    <row r="11" spans="1:23" ht="57.6" x14ac:dyDescent="0.3">
      <c r="A11" s="4" t="s">
        <v>162</v>
      </c>
      <c r="B11" s="1" t="s">
        <v>56</v>
      </c>
      <c r="C11" s="1" t="s">
        <v>34</v>
      </c>
      <c r="D11" s="1" t="s">
        <v>18</v>
      </c>
      <c r="E11" s="1" t="s">
        <v>190</v>
      </c>
      <c r="F11" s="1" t="s">
        <v>62</v>
      </c>
      <c r="G11" s="1" t="s">
        <v>7</v>
      </c>
      <c r="H11" s="1" t="s">
        <v>35</v>
      </c>
      <c r="I11" s="14" t="s">
        <v>204</v>
      </c>
      <c r="J11" s="1" t="s">
        <v>68</v>
      </c>
      <c r="K11" s="1" t="s">
        <v>69</v>
      </c>
      <c r="L11" s="1" t="s">
        <v>197</v>
      </c>
      <c r="M11" s="1" t="s">
        <v>65</v>
      </c>
      <c r="N11" s="1" t="s">
        <v>23</v>
      </c>
      <c r="O11" s="1" t="s">
        <v>70</v>
      </c>
      <c r="P11" s="1" t="s">
        <v>142</v>
      </c>
      <c r="Q11" s="9" t="s">
        <v>171</v>
      </c>
      <c r="R11" s="9" t="s">
        <v>171</v>
      </c>
      <c r="S11" s="9" t="s">
        <v>171</v>
      </c>
      <c r="T11" s="6" t="s">
        <v>174</v>
      </c>
      <c r="U11" s="9" t="s">
        <v>178</v>
      </c>
      <c r="V11" s="6" t="s">
        <v>174</v>
      </c>
      <c r="W11" s="1">
        <v>17</v>
      </c>
    </row>
    <row r="12" spans="1:23" ht="43.2" x14ac:dyDescent="0.3">
      <c r="A12" s="4" t="s">
        <v>161</v>
      </c>
      <c r="B12" s="1" t="s">
        <v>56</v>
      </c>
      <c r="C12" s="1" t="s">
        <v>34</v>
      </c>
      <c r="D12" s="1" t="s">
        <v>18</v>
      </c>
      <c r="E12" s="1" t="s">
        <v>190</v>
      </c>
      <c r="F12" s="1" t="s">
        <v>62</v>
      </c>
      <c r="G12" s="1" t="s">
        <v>7</v>
      </c>
      <c r="H12" s="1" t="s">
        <v>35</v>
      </c>
      <c r="I12" s="14" t="s">
        <v>205</v>
      </c>
      <c r="J12" s="1" t="s">
        <v>64</v>
      </c>
      <c r="K12" s="1" t="s">
        <v>141</v>
      </c>
      <c r="L12" s="1" t="s">
        <v>197</v>
      </c>
      <c r="M12" s="1" t="s">
        <v>65</v>
      </c>
      <c r="N12" s="1" t="s">
        <v>66</v>
      </c>
      <c r="O12" s="1" t="s">
        <v>67</v>
      </c>
      <c r="P12" s="1" t="s">
        <v>142</v>
      </c>
      <c r="Q12" s="9" t="s">
        <v>171</v>
      </c>
      <c r="R12" s="9" t="s">
        <v>171</v>
      </c>
      <c r="S12" s="9" t="s">
        <v>171</v>
      </c>
      <c r="T12" s="6" t="s">
        <v>174</v>
      </c>
      <c r="U12" s="9" t="s">
        <v>178</v>
      </c>
      <c r="V12" s="6" t="s">
        <v>174</v>
      </c>
      <c r="W12" s="1">
        <v>18</v>
      </c>
    </row>
    <row r="13" spans="1:23" ht="43.2" x14ac:dyDescent="0.3">
      <c r="A13" s="4" t="s">
        <v>54</v>
      </c>
      <c r="B13" s="1" t="s">
        <v>56</v>
      </c>
      <c r="C13" s="1" t="s">
        <v>28</v>
      </c>
      <c r="D13" s="1" t="s">
        <v>5</v>
      </c>
      <c r="E13" s="1" t="s">
        <v>239</v>
      </c>
      <c r="F13" s="1" t="s">
        <v>73</v>
      </c>
      <c r="G13" s="1" t="s">
        <v>75</v>
      </c>
      <c r="H13" s="1" t="s">
        <v>35</v>
      </c>
      <c r="I13" s="14" t="s">
        <v>206</v>
      </c>
      <c r="J13" s="1" t="s">
        <v>76</v>
      </c>
      <c r="K13" s="1" t="s">
        <v>233</v>
      </c>
      <c r="L13" s="1" t="s">
        <v>197</v>
      </c>
      <c r="M13" s="1" t="s">
        <v>77</v>
      </c>
      <c r="N13" s="1" t="s">
        <v>78</v>
      </c>
      <c r="O13" s="1" t="s">
        <v>79</v>
      </c>
      <c r="P13" s="1" t="s">
        <v>150</v>
      </c>
      <c r="Q13" s="9" t="s">
        <v>171</v>
      </c>
      <c r="R13" s="9" t="s">
        <v>171</v>
      </c>
      <c r="S13" s="9" t="s">
        <v>171</v>
      </c>
      <c r="T13" s="6" t="s">
        <v>174</v>
      </c>
      <c r="U13" s="6" t="s">
        <v>174</v>
      </c>
      <c r="V13" s="7" t="s">
        <v>173</v>
      </c>
      <c r="W13" s="1">
        <v>19</v>
      </c>
    </row>
    <row r="14" spans="1:23" s="3" customFormat="1" ht="43.2" x14ac:dyDescent="0.3">
      <c r="A14" s="4" t="s">
        <v>80</v>
      </c>
      <c r="B14" s="1" t="s">
        <v>56</v>
      </c>
      <c r="C14" s="1" t="s">
        <v>28</v>
      </c>
      <c r="D14" s="1" t="s">
        <v>5</v>
      </c>
      <c r="E14" s="1" t="s">
        <v>239</v>
      </c>
      <c r="F14" s="1" t="s">
        <v>73</v>
      </c>
      <c r="G14" s="1" t="s">
        <v>75</v>
      </c>
      <c r="H14" s="1" t="s">
        <v>35</v>
      </c>
      <c r="I14" s="14" t="s">
        <v>206</v>
      </c>
      <c r="J14" s="1" t="s">
        <v>76</v>
      </c>
      <c r="K14" s="1" t="s">
        <v>233</v>
      </c>
      <c r="L14" s="1" t="s">
        <v>197</v>
      </c>
      <c r="M14" s="1" t="s">
        <v>77</v>
      </c>
      <c r="N14" s="1" t="s">
        <v>43</v>
      </c>
      <c r="O14" s="1" t="s">
        <v>79</v>
      </c>
      <c r="P14" s="1" t="s">
        <v>150</v>
      </c>
      <c r="Q14" s="9" t="s">
        <v>171</v>
      </c>
      <c r="R14" s="9" t="s">
        <v>171</v>
      </c>
      <c r="S14" s="9" t="s">
        <v>171</v>
      </c>
      <c r="T14" s="6" t="s">
        <v>174</v>
      </c>
      <c r="U14" s="6" t="s">
        <v>174</v>
      </c>
      <c r="V14" s="7" t="s">
        <v>173</v>
      </c>
      <c r="W14" s="1" t="s">
        <v>195</v>
      </c>
    </row>
    <row r="15" spans="1:23" ht="57.6" x14ac:dyDescent="0.3">
      <c r="A15" s="4" t="s">
        <v>96</v>
      </c>
      <c r="B15" s="1" t="s">
        <v>84</v>
      </c>
      <c r="C15" s="1" t="s">
        <v>28</v>
      </c>
      <c r="D15" s="1" t="s">
        <v>5</v>
      </c>
      <c r="E15" s="1" t="s">
        <v>240</v>
      </c>
      <c r="F15" s="1" t="s">
        <v>73</v>
      </c>
      <c r="G15" s="1" t="s">
        <v>57</v>
      </c>
      <c r="H15" s="1" t="s">
        <v>97</v>
      </c>
      <c r="I15" s="14" t="s">
        <v>98</v>
      </c>
      <c r="J15" s="1" t="s">
        <v>221</v>
      </c>
      <c r="K15" s="1" t="s">
        <v>197</v>
      </c>
      <c r="L15" s="1" t="s">
        <v>197</v>
      </c>
      <c r="M15" s="1" t="s">
        <v>197</v>
      </c>
      <c r="N15" s="1" t="s">
        <v>89</v>
      </c>
      <c r="O15" s="1" t="s">
        <v>99</v>
      </c>
      <c r="P15" s="1" t="s">
        <v>242</v>
      </c>
      <c r="Q15" s="9" t="s">
        <v>171</v>
      </c>
      <c r="R15" s="8" t="s">
        <v>172</v>
      </c>
      <c r="S15" s="7" t="s">
        <v>173</v>
      </c>
      <c r="T15" s="6" t="s">
        <v>185</v>
      </c>
      <c r="U15" s="8" t="s">
        <v>172</v>
      </c>
      <c r="V15" s="6" t="s">
        <v>174</v>
      </c>
      <c r="W15" s="1">
        <v>20</v>
      </c>
    </row>
    <row r="16" spans="1:23" ht="43.2" x14ac:dyDescent="0.3">
      <c r="A16" s="4" t="s">
        <v>146</v>
      </c>
      <c r="B16" s="1" t="s">
        <v>56</v>
      </c>
      <c r="C16" s="1" t="s">
        <v>34</v>
      </c>
      <c r="E16" s="1" t="s">
        <v>190</v>
      </c>
      <c r="F16" s="1" t="s">
        <v>73</v>
      </c>
      <c r="G16" s="1" t="s">
        <v>57</v>
      </c>
      <c r="H16" s="1" t="s">
        <v>35</v>
      </c>
      <c r="I16" s="14" t="s">
        <v>207</v>
      </c>
      <c r="J16" s="1" t="s">
        <v>58</v>
      </c>
      <c r="K16" s="1" t="s">
        <v>197</v>
      </c>
      <c r="L16" s="1" t="s">
        <v>197</v>
      </c>
      <c r="M16" s="1" t="s">
        <v>74</v>
      </c>
      <c r="N16" s="1" t="s">
        <v>13</v>
      </c>
      <c r="O16" s="1">
        <v>20</v>
      </c>
      <c r="P16" s="1" t="s">
        <v>147</v>
      </c>
      <c r="Q16" s="9" t="s">
        <v>171</v>
      </c>
      <c r="R16" s="9" t="s">
        <v>171</v>
      </c>
      <c r="S16" s="9" t="s">
        <v>171</v>
      </c>
      <c r="T16" s="6" t="s">
        <v>174</v>
      </c>
      <c r="U16" s="9" t="s">
        <v>171</v>
      </c>
      <c r="V16" s="7" t="s">
        <v>173</v>
      </c>
      <c r="W16" s="1">
        <v>21</v>
      </c>
    </row>
    <row r="17" spans="1:23" ht="43.2" x14ac:dyDescent="0.3">
      <c r="A17" s="4" t="s">
        <v>148</v>
      </c>
      <c r="B17" s="1" t="s">
        <v>56</v>
      </c>
      <c r="C17" s="1" t="s">
        <v>34</v>
      </c>
      <c r="E17" s="1" t="s">
        <v>190</v>
      </c>
      <c r="F17" s="1" t="s">
        <v>73</v>
      </c>
      <c r="G17" s="1" t="s">
        <v>57</v>
      </c>
      <c r="H17" s="1" t="s">
        <v>35</v>
      </c>
      <c r="I17" s="15" t="s">
        <v>235</v>
      </c>
      <c r="J17" s="1" t="s">
        <v>58</v>
      </c>
      <c r="K17" s="1" t="s">
        <v>197</v>
      </c>
      <c r="L17" s="1" t="s">
        <v>197</v>
      </c>
      <c r="M17" s="1" t="s">
        <v>74</v>
      </c>
      <c r="N17" s="1" t="s">
        <v>197</v>
      </c>
      <c r="O17" s="1" t="s">
        <v>197</v>
      </c>
      <c r="P17" s="1" t="s">
        <v>149</v>
      </c>
      <c r="Q17" s="9" t="s">
        <v>171</v>
      </c>
      <c r="R17" s="9" t="s">
        <v>171</v>
      </c>
      <c r="S17" s="9" t="s">
        <v>171</v>
      </c>
      <c r="T17" s="6" t="s">
        <v>174</v>
      </c>
      <c r="U17" s="9" t="s">
        <v>171</v>
      </c>
      <c r="V17" s="7" t="s">
        <v>173</v>
      </c>
      <c r="W17" s="1">
        <v>21</v>
      </c>
    </row>
    <row r="18" spans="1:23" ht="43.2" x14ac:dyDescent="0.3">
      <c r="A18" s="4" t="s">
        <v>45</v>
      </c>
      <c r="B18" s="1" t="s">
        <v>100</v>
      </c>
      <c r="C18" s="1" t="s">
        <v>34</v>
      </c>
      <c r="D18" s="1" t="s">
        <v>101</v>
      </c>
      <c r="E18" s="1" t="s">
        <v>102</v>
      </c>
      <c r="F18" s="1" t="s">
        <v>6</v>
      </c>
      <c r="G18" s="1" t="s">
        <v>103</v>
      </c>
      <c r="H18" s="1" t="s">
        <v>104</v>
      </c>
      <c r="I18" s="14" t="s">
        <v>208</v>
      </c>
      <c r="J18" s="1" t="s">
        <v>222</v>
      </c>
      <c r="K18" s="1" t="s">
        <v>234</v>
      </c>
      <c r="L18" s="1" t="s">
        <v>197</v>
      </c>
      <c r="M18" s="1" t="s">
        <v>105</v>
      </c>
      <c r="N18" s="1">
        <v>80</v>
      </c>
      <c r="O18" s="1">
        <v>80</v>
      </c>
      <c r="P18" s="1" t="s">
        <v>154</v>
      </c>
      <c r="Q18" s="9" t="s">
        <v>171</v>
      </c>
      <c r="R18" s="9" t="s">
        <v>171</v>
      </c>
      <c r="S18" s="9" t="s">
        <v>171</v>
      </c>
      <c r="T18" s="6" t="s">
        <v>174</v>
      </c>
      <c r="U18" s="6" t="s">
        <v>186</v>
      </c>
      <c r="V18" s="6" t="s">
        <v>187</v>
      </c>
      <c r="W18" s="1">
        <v>22</v>
      </c>
    </row>
    <row r="19" spans="1:23" ht="57.6" x14ac:dyDescent="0.3">
      <c r="A19" s="4" t="s">
        <v>49</v>
      </c>
      <c r="B19" s="1" t="s">
        <v>4</v>
      </c>
      <c r="C19" s="1" t="s">
        <v>28</v>
      </c>
      <c r="D19" s="1" t="s">
        <v>6</v>
      </c>
      <c r="E19" s="1" t="s">
        <v>50</v>
      </c>
      <c r="F19" s="1" t="s">
        <v>6</v>
      </c>
      <c r="G19" s="1" t="s">
        <v>7</v>
      </c>
      <c r="H19" s="1" t="s">
        <v>44</v>
      </c>
      <c r="I19" s="14" t="s">
        <v>209</v>
      </c>
      <c r="J19" s="1" t="s">
        <v>247</v>
      </c>
      <c r="K19" s="1" t="s">
        <v>132</v>
      </c>
      <c r="L19" s="1" t="s">
        <v>51</v>
      </c>
      <c r="M19" s="1" t="s">
        <v>52</v>
      </c>
      <c r="N19" s="1" t="s">
        <v>133</v>
      </c>
      <c r="O19" s="1" t="s">
        <v>134</v>
      </c>
      <c r="P19" s="1" t="s">
        <v>124</v>
      </c>
      <c r="Q19" s="7" t="s">
        <v>182</v>
      </c>
      <c r="R19" s="6" t="s">
        <v>174</v>
      </c>
      <c r="S19" s="7" t="s">
        <v>181</v>
      </c>
      <c r="T19" s="9" t="s">
        <v>171</v>
      </c>
      <c r="U19" s="9" t="s">
        <v>171</v>
      </c>
      <c r="V19" s="6" t="s">
        <v>174</v>
      </c>
      <c r="W19" s="1">
        <v>23</v>
      </c>
    </row>
    <row r="20" spans="1:23" ht="43.2" x14ac:dyDescent="0.3">
      <c r="A20" s="4" t="s">
        <v>125</v>
      </c>
      <c r="B20" s="1" t="s">
        <v>4</v>
      </c>
      <c r="C20" s="1" t="s">
        <v>121</v>
      </c>
      <c r="D20" s="1" t="s">
        <v>18</v>
      </c>
      <c r="E20" s="1" t="s">
        <v>190</v>
      </c>
      <c r="F20" s="1" t="s">
        <v>6</v>
      </c>
      <c r="G20" s="1" t="s">
        <v>7</v>
      </c>
      <c r="H20" s="1" t="s">
        <v>19</v>
      </c>
      <c r="I20" s="14" t="s">
        <v>207</v>
      </c>
      <c r="J20" s="1" t="s">
        <v>223</v>
      </c>
      <c r="K20" s="1" t="s">
        <v>25</v>
      </c>
      <c r="L20" s="1" t="s">
        <v>10</v>
      </c>
      <c r="M20" s="1" t="s">
        <v>126</v>
      </c>
      <c r="N20" s="1" t="s">
        <v>23</v>
      </c>
      <c r="O20" s="1" t="s">
        <v>26</v>
      </c>
      <c r="P20" s="1" t="s">
        <v>124</v>
      </c>
      <c r="Q20" s="9" t="s">
        <v>171</v>
      </c>
      <c r="R20" s="6" t="s">
        <v>174</v>
      </c>
      <c r="S20" s="6" t="s">
        <v>174</v>
      </c>
      <c r="T20" s="9" t="s">
        <v>171</v>
      </c>
      <c r="U20" s="7" t="s">
        <v>173</v>
      </c>
      <c r="V20" s="6" t="s">
        <v>174</v>
      </c>
      <c r="W20" s="1">
        <v>24</v>
      </c>
    </row>
    <row r="21" spans="1:23" ht="43.2" x14ac:dyDescent="0.3">
      <c r="A21" s="4" t="s">
        <v>123</v>
      </c>
      <c r="B21" s="1" t="s">
        <v>4</v>
      </c>
      <c r="C21" s="1" t="s">
        <v>121</v>
      </c>
      <c r="D21" s="1" t="s">
        <v>18</v>
      </c>
      <c r="E21" s="1" t="s">
        <v>190</v>
      </c>
      <c r="F21" s="1" t="s">
        <v>6</v>
      </c>
      <c r="G21" s="1" t="s">
        <v>7</v>
      </c>
      <c r="H21" s="1" t="s">
        <v>19</v>
      </c>
      <c r="I21" s="14" t="s">
        <v>210</v>
      </c>
      <c r="J21" s="1" t="s">
        <v>224</v>
      </c>
      <c r="K21" s="1" t="s">
        <v>20</v>
      </c>
      <c r="L21" s="1" t="s">
        <v>21</v>
      </c>
      <c r="M21" s="1" t="s">
        <v>22</v>
      </c>
      <c r="N21" s="1" t="s">
        <v>23</v>
      </c>
      <c r="O21" s="1" t="s">
        <v>24</v>
      </c>
      <c r="P21" s="1" t="s">
        <v>124</v>
      </c>
      <c r="Q21" s="9" t="s">
        <v>171</v>
      </c>
      <c r="R21" s="6" t="s">
        <v>174</v>
      </c>
      <c r="S21" s="6" t="s">
        <v>174</v>
      </c>
      <c r="T21" s="9" t="s">
        <v>171</v>
      </c>
      <c r="U21" s="9" t="s">
        <v>171</v>
      </c>
      <c r="V21" s="7" t="s">
        <v>173</v>
      </c>
      <c r="W21" s="1" t="s">
        <v>195</v>
      </c>
    </row>
    <row r="22" spans="1:23" ht="72" x14ac:dyDescent="0.3">
      <c r="A22" s="4" t="s">
        <v>160</v>
      </c>
      <c r="B22" s="1" t="s">
        <v>56</v>
      </c>
      <c r="C22" s="1" t="s">
        <v>28</v>
      </c>
      <c r="D22" s="1" t="s">
        <v>39</v>
      </c>
      <c r="E22" s="1" t="s">
        <v>239</v>
      </c>
      <c r="F22" s="1" t="s">
        <v>62</v>
      </c>
      <c r="G22" s="1" t="s">
        <v>57</v>
      </c>
      <c r="H22" s="1" t="s">
        <v>35</v>
      </c>
      <c r="I22" s="14" t="s">
        <v>216</v>
      </c>
      <c r="J22" s="1" t="s">
        <v>58</v>
      </c>
      <c r="K22" s="1" t="s">
        <v>63</v>
      </c>
      <c r="L22" s="1" t="s">
        <v>197</v>
      </c>
      <c r="M22" s="1" t="s">
        <v>60</v>
      </c>
      <c r="P22" s="1" t="s">
        <v>139</v>
      </c>
      <c r="Q22" s="9" t="s">
        <v>171</v>
      </c>
      <c r="R22" s="9" t="s">
        <v>171</v>
      </c>
      <c r="S22" s="9" t="s">
        <v>171</v>
      </c>
      <c r="T22" s="6" t="s">
        <v>174</v>
      </c>
      <c r="U22" s="6" t="s">
        <v>174</v>
      </c>
      <c r="V22" s="7" t="s">
        <v>183</v>
      </c>
      <c r="W22" s="1" t="s">
        <v>195</v>
      </c>
    </row>
    <row r="23" spans="1:23" ht="72" x14ac:dyDescent="0.3">
      <c r="A23" s="4" t="s">
        <v>138</v>
      </c>
      <c r="B23" s="1" t="s">
        <v>56</v>
      </c>
      <c r="C23" s="1" t="s">
        <v>34</v>
      </c>
      <c r="D23" s="1" t="s">
        <v>18</v>
      </c>
      <c r="E23" s="1" t="s">
        <v>190</v>
      </c>
      <c r="F23" s="1" t="s">
        <v>6</v>
      </c>
      <c r="G23" s="1" t="s">
        <v>57</v>
      </c>
      <c r="H23" s="1" t="s">
        <v>35</v>
      </c>
      <c r="I23" s="14" t="s">
        <v>207</v>
      </c>
      <c r="J23" s="1" t="s">
        <v>58</v>
      </c>
      <c r="K23" s="1" t="s">
        <v>59</v>
      </c>
      <c r="L23" s="1" t="s">
        <v>197</v>
      </c>
      <c r="M23" s="1" t="s">
        <v>60</v>
      </c>
      <c r="N23" s="1" t="s">
        <v>23</v>
      </c>
      <c r="O23" s="1" t="s">
        <v>24</v>
      </c>
      <c r="P23" s="1" t="s">
        <v>139</v>
      </c>
      <c r="Q23" s="9" t="s">
        <v>171</v>
      </c>
      <c r="R23" s="9" t="s">
        <v>171</v>
      </c>
      <c r="S23" s="9" t="s">
        <v>171</v>
      </c>
      <c r="T23" s="6" t="s">
        <v>174</v>
      </c>
      <c r="U23" s="6" t="s">
        <v>174</v>
      </c>
      <c r="V23" s="7" t="s">
        <v>183</v>
      </c>
      <c r="W23" s="1">
        <v>25</v>
      </c>
    </row>
    <row r="24" spans="1:23" ht="43.2" x14ac:dyDescent="0.3">
      <c r="A24" s="4" t="s">
        <v>140</v>
      </c>
      <c r="B24" s="1" t="s">
        <v>56</v>
      </c>
      <c r="C24" s="1" t="s">
        <v>34</v>
      </c>
      <c r="D24" s="1" t="s">
        <v>18</v>
      </c>
      <c r="E24" s="1" t="s">
        <v>190</v>
      </c>
      <c r="F24" s="1" t="s">
        <v>6</v>
      </c>
      <c r="G24" s="1" t="s">
        <v>57</v>
      </c>
      <c r="H24" s="1" t="s">
        <v>35</v>
      </c>
      <c r="I24" s="14" t="s">
        <v>211</v>
      </c>
      <c r="J24" s="1" t="s">
        <v>58</v>
      </c>
      <c r="K24" s="1" t="s">
        <v>61</v>
      </c>
      <c r="L24" s="1" t="s">
        <v>197</v>
      </c>
      <c r="M24" s="1" t="s">
        <v>60</v>
      </c>
      <c r="N24" s="1" t="s">
        <v>32</v>
      </c>
      <c r="O24" s="1" t="s">
        <v>24</v>
      </c>
      <c r="P24" s="1" t="s">
        <v>139</v>
      </c>
      <c r="Q24" s="9" t="s">
        <v>171</v>
      </c>
      <c r="R24" s="9" t="s">
        <v>171</v>
      </c>
      <c r="S24" s="9" t="s">
        <v>171</v>
      </c>
      <c r="T24" s="6" t="s">
        <v>174</v>
      </c>
      <c r="U24" s="7" t="s">
        <v>173</v>
      </c>
      <c r="V24" s="7" t="s">
        <v>173</v>
      </c>
      <c r="W24" s="1">
        <v>26</v>
      </c>
    </row>
    <row r="25" spans="1:23" ht="57.6" x14ac:dyDescent="0.3">
      <c r="A25" s="4" t="s">
        <v>88</v>
      </c>
      <c r="B25" s="1" t="s">
        <v>84</v>
      </c>
      <c r="C25" s="1" t="s">
        <v>28</v>
      </c>
      <c r="D25" s="1" t="s">
        <v>5</v>
      </c>
      <c r="E25" s="1" t="s">
        <v>239</v>
      </c>
      <c r="F25" s="1" t="s">
        <v>6</v>
      </c>
      <c r="G25" s="1" t="s">
        <v>40</v>
      </c>
      <c r="H25" s="1" t="s">
        <v>35</v>
      </c>
      <c r="I25" s="14" t="s">
        <v>236</v>
      </c>
      <c r="J25" s="1" t="s">
        <v>225</v>
      </c>
      <c r="K25" s="1" t="s">
        <v>197</v>
      </c>
      <c r="L25" s="1" t="s">
        <v>197</v>
      </c>
      <c r="M25" s="1" t="s">
        <v>197</v>
      </c>
      <c r="N25" s="1" t="s">
        <v>89</v>
      </c>
      <c r="O25" s="1" t="s">
        <v>89</v>
      </c>
      <c r="P25" s="1" t="s">
        <v>244</v>
      </c>
      <c r="Q25" s="9" t="s">
        <v>171</v>
      </c>
      <c r="R25" s="9" t="s">
        <v>171</v>
      </c>
      <c r="S25" s="9" t="s">
        <v>171</v>
      </c>
      <c r="T25" s="6" t="s">
        <v>174</v>
      </c>
      <c r="U25" s="6" t="s">
        <v>174</v>
      </c>
      <c r="V25" s="8" t="s">
        <v>172</v>
      </c>
      <c r="W25" s="1">
        <v>29</v>
      </c>
    </row>
    <row r="26" spans="1:23" s="3" customFormat="1" ht="72" x14ac:dyDescent="0.3">
      <c r="A26" s="4" t="s">
        <v>53</v>
      </c>
      <c r="B26" s="1" t="s">
        <v>4</v>
      </c>
      <c r="C26" s="1" t="s">
        <v>28</v>
      </c>
      <c r="D26" s="1" t="s">
        <v>135</v>
      </c>
      <c r="E26" s="1" t="s">
        <v>190</v>
      </c>
      <c r="F26" s="1" t="s">
        <v>6</v>
      </c>
      <c r="G26" s="1" t="s">
        <v>29</v>
      </c>
      <c r="H26" s="1" t="s">
        <v>35</v>
      </c>
      <c r="I26" s="14" t="s">
        <v>212</v>
      </c>
      <c r="J26" s="1" t="s">
        <v>226</v>
      </c>
      <c r="K26" s="1" t="s">
        <v>136</v>
      </c>
      <c r="L26" s="1" t="s">
        <v>197</v>
      </c>
      <c r="M26" s="1" t="s">
        <v>137</v>
      </c>
      <c r="N26" s="1" t="s">
        <v>23</v>
      </c>
      <c r="O26" s="1" t="s">
        <v>55</v>
      </c>
      <c r="P26" s="1"/>
      <c r="Q26" s="7" t="s">
        <v>173</v>
      </c>
      <c r="R26" s="6" t="s">
        <v>174</v>
      </c>
      <c r="S26" s="6" t="s">
        <v>174</v>
      </c>
      <c r="T26" s="8" t="s">
        <v>179</v>
      </c>
      <c r="U26" s="7" t="s">
        <v>173</v>
      </c>
      <c r="V26" s="6" t="s">
        <v>174</v>
      </c>
      <c r="W26" s="3">
        <v>30</v>
      </c>
    </row>
    <row r="27" spans="1:23" ht="43.2" x14ac:dyDescent="0.3">
      <c r="A27" s="4" t="s">
        <v>71</v>
      </c>
      <c r="B27" s="1" t="s">
        <v>56</v>
      </c>
      <c r="C27" s="1" t="s">
        <v>34</v>
      </c>
      <c r="D27" s="1" t="s">
        <v>5</v>
      </c>
      <c r="E27" s="1" t="s">
        <v>143</v>
      </c>
      <c r="F27" s="1" t="s">
        <v>62</v>
      </c>
      <c r="G27" s="1" t="s">
        <v>57</v>
      </c>
      <c r="H27" s="1" t="s">
        <v>237</v>
      </c>
      <c r="I27" s="14" t="s">
        <v>213</v>
      </c>
      <c r="J27" s="1" t="s">
        <v>227</v>
      </c>
      <c r="K27" s="1" t="s">
        <v>144</v>
      </c>
      <c r="L27" s="1" t="s">
        <v>197</v>
      </c>
      <c r="M27" s="1" t="s">
        <v>72</v>
      </c>
      <c r="N27" s="1" t="s">
        <v>13</v>
      </c>
      <c r="O27" s="1" t="s">
        <v>145</v>
      </c>
      <c r="P27" s="1" t="s">
        <v>245</v>
      </c>
      <c r="Q27" s="9" t="s">
        <v>171</v>
      </c>
      <c r="R27" s="9" t="s">
        <v>171</v>
      </c>
      <c r="S27" s="9" t="s">
        <v>171</v>
      </c>
      <c r="T27" s="6" t="s">
        <v>174</v>
      </c>
      <c r="U27" s="9" t="s">
        <v>171</v>
      </c>
      <c r="V27" s="6" t="s">
        <v>174</v>
      </c>
      <c r="W27" s="1">
        <v>31</v>
      </c>
    </row>
    <row r="28" spans="1:23" ht="86.4" x14ac:dyDescent="0.3">
      <c r="A28" s="4" t="s">
        <v>85</v>
      </c>
      <c r="B28" s="1" t="s">
        <v>84</v>
      </c>
      <c r="C28" s="1" t="s">
        <v>34</v>
      </c>
      <c r="D28" s="1" t="s">
        <v>18</v>
      </c>
      <c r="E28" s="1" t="s">
        <v>241</v>
      </c>
      <c r="F28" s="1" t="s">
        <v>6</v>
      </c>
      <c r="G28" s="1" t="s">
        <v>57</v>
      </c>
      <c r="H28" s="1" t="s">
        <v>35</v>
      </c>
      <c r="I28" s="14" t="s">
        <v>214</v>
      </c>
      <c r="J28" s="1" t="s">
        <v>228</v>
      </c>
      <c r="K28" s="1" t="s">
        <v>197</v>
      </c>
      <c r="L28" s="1" t="s">
        <v>232</v>
      </c>
      <c r="M28" s="1" t="s">
        <v>86</v>
      </c>
      <c r="N28" s="1" t="s">
        <v>87</v>
      </c>
      <c r="O28" s="1" t="s">
        <v>79</v>
      </c>
      <c r="P28" s="1" t="s">
        <v>152</v>
      </c>
      <c r="Q28" s="9" t="s">
        <v>175</v>
      </c>
      <c r="R28" s="8" t="s">
        <v>172</v>
      </c>
      <c r="S28" s="9" t="s">
        <v>176</v>
      </c>
      <c r="T28" s="6" t="s">
        <v>174</v>
      </c>
      <c r="U28" s="8" t="s">
        <v>180</v>
      </c>
      <c r="V28" s="6" t="s">
        <v>174</v>
      </c>
      <c r="W28" s="1">
        <v>32</v>
      </c>
    </row>
    <row r="29" spans="1:23" ht="72" x14ac:dyDescent="0.3">
      <c r="A29" s="4" t="s">
        <v>42</v>
      </c>
      <c r="B29" s="1" t="s">
        <v>100</v>
      </c>
      <c r="C29" s="1" t="s">
        <v>34</v>
      </c>
      <c r="D29" s="1" t="s">
        <v>101</v>
      </c>
      <c r="E29" s="1" t="s">
        <v>190</v>
      </c>
      <c r="F29" s="1" t="s">
        <v>6</v>
      </c>
      <c r="G29" s="1" t="s">
        <v>103</v>
      </c>
      <c r="H29" s="1" t="s">
        <v>35</v>
      </c>
      <c r="I29" s="14" t="s">
        <v>197</v>
      </c>
      <c r="J29" s="1" t="s">
        <v>229</v>
      </c>
      <c r="K29" s="1" t="s">
        <v>197</v>
      </c>
      <c r="L29" s="1" t="s">
        <v>197</v>
      </c>
      <c r="M29" s="1" t="s">
        <v>108</v>
      </c>
      <c r="P29" s="1" t="s">
        <v>155</v>
      </c>
      <c r="Q29" s="9" t="s">
        <v>171</v>
      </c>
      <c r="R29" s="9" t="s">
        <v>171</v>
      </c>
      <c r="S29" s="9" t="s">
        <v>171</v>
      </c>
      <c r="T29" s="6" t="s">
        <v>174</v>
      </c>
      <c r="U29" s="7" t="s">
        <v>173</v>
      </c>
      <c r="V29" s="7" t="s">
        <v>184</v>
      </c>
      <c r="W29" s="1" t="s">
        <v>195</v>
      </c>
    </row>
    <row r="30" spans="1:23" ht="72" x14ac:dyDescent="0.3">
      <c r="A30" s="4" t="s">
        <v>106</v>
      </c>
      <c r="B30" s="1" t="s">
        <v>100</v>
      </c>
      <c r="C30" s="1" t="s">
        <v>34</v>
      </c>
      <c r="D30" s="1" t="s">
        <v>101</v>
      </c>
      <c r="E30" s="1" t="s">
        <v>190</v>
      </c>
      <c r="F30" s="1" t="s">
        <v>6</v>
      </c>
      <c r="G30" s="1" t="s">
        <v>103</v>
      </c>
      <c r="H30" s="1" t="s">
        <v>104</v>
      </c>
      <c r="I30" s="14" t="s">
        <v>215</v>
      </c>
      <c r="J30" s="1" t="s">
        <v>230</v>
      </c>
      <c r="K30" s="1" t="s">
        <v>107</v>
      </c>
      <c r="L30" s="1" t="s">
        <v>197</v>
      </c>
      <c r="M30" s="1" t="s">
        <v>108</v>
      </c>
      <c r="N30" s="1">
        <v>60</v>
      </c>
      <c r="O30" s="1">
        <v>60</v>
      </c>
      <c r="P30" s="1" t="s">
        <v>155</v>
      </c>
      <c r="Q30" s="9" t="s">
        <v>171</v>
      </c>
      <c r="R30" s="9" t="s">
        <v>171</v>
      </c>
      <c r="S30" s="9" t="s">
        <v>171</v>
      </c>
      <c r="T30" s="6" t="s">
        <v>174</v>
      </c>
      <c r="U30" s="7" t="s">
        <v>173</v>
      </c>
      <c r="V30" s="7" t="s">
        <v>184</v>
      </c>
      <c r="W30" s="1">
        <v>33</v>
      </c>
    </row>
    <row r="31" spans="1:23" s="3" customFormat="1" ht="43.2" x14ac:dyDescent="0.3">
      <c r="A31" s="4" t="s">
        <v>33</v>
      </c>
      <c r="B31" s="1" t="s">
        <v>4</v>
      </c>
      <c r="C31" s="1" t="s">
        <v>34</v>
      </c>
      <c r="D31" s="1" t="s">
        <v>18</v>
      </c>
      <c r="E31" s="1" t="s">
        <v>190</v>
      </c>
      <c r="F31" s="1" t="s">
        <v>6</v>
      </c>
      <c r="G31" s="1" t="s">
        <v>29</v>
      </c>
      <c r="H31" s="1" t="s">
        <v>35</v>
      </c>
      <c r="I31" s="14" t="s">
        <v>210</v>
      </c>
      <c r="J31" s="1" t="s">
        <v>217</v>
      </c>
      <c r="K31" s="1" t="s">
        <v>36</v>
      </c>
      <c r="L31" s="1" t="s">
        <v>197</v>
      </c>
      <c r="M31" s="1" t="s">
        <v>37</v>
      </c>
      <c r="N31" s="1" t="s">
        <v>32</v>
      </c>
      <c r="O31" s="1" t="s">
        <v>17</v>
      </c>
      <c r="P31" s="1" t="s">
        <v>124</v>
      </c>
      <c r="Q31" s="6" t="s">
        <v>174</v>
      </c>
      <c r="R31" s="7" t="s">
        <v>173</v>
      </c>
      <c r="S31" s="6" t="s">
        <v>174</v>
      </c>
      <c r="T31" s="9" t="s">
        <v>177</v>
      </c>
      <c r="U31" s="7" t="s">
        <v>173</v>
      </c>
      <c r="V31" s="6" t="s">
        <v>174</v>
      </c>
      <c r="W31" s="3">
        <v>34</v>
      </c>
    </row>
    <row r="34" spans="9:19" x14ac:dyDescent="0.3">
      <c r="Q34" s="10"/>
      <c r="R34" s="10"/>
      <c r="S34" s="10"/>
    </row>
    <row r="35" spans="9:19" x14ac:dyDescent="0.3">
      <c r="R35" s="10"/>
      <c r="S35" s="10"/>
    </row>
    <row r="36" spans="9:19" x14ac:dyDescent="0.3">
      <c r="R36" s="10"/>
      <c r="S36" s="10"/>
    </row>
    <row r="37" spans="9:19" x14ac:dyDescent="0.3">
      <c r="R37" s="10"/>
      <c r="S37" s="10"/>
    </row>
    <row r="38" spans="9:19" x14ac:dyDescent="0.3">
      <c r="R38" s="10"/>
      <c r="S38" s="10"/>
    </row>
    <row r="39" spans="9:19" x14ac:dyDescent="0.3">
      <c r="Q39" s="10"/>
      <c r="R39" s="10"/>
      <c r="S39" s="10"/>
    </row>
    <row r="43" spans="9:19" x14ac:dyDescent="0.3">
      <c r="I43" s="2"/>
    </row>
    <row r="46" spans="9:19" x14ac:dyDescent="0.3">
      <c r="I46" s="2"/>
    </row>
    <row r="53" spans="9:9" x14ac:dyDescent="0.3">
      <c r="I53" s="2"/>
    </row>
    <row r="60" spans="9:9" x14ac:dyDescent="0.3">
      <c r="I60" s="2"/>
    </row>
    <row r="61" spans="9:9" x14ac:dyDescent="0.3">
      <c r="I61" s="2"/>
    </row>
  </sheetData>
  <sortState ref="A3:P31">
    <sortCondition ref="A31"/>
  </sortState>
  <customSheetViews>
    <customSheetView guid="{07DE8F9C-6B7F-4C24-B246-246F4B81D9B4}" state="hidden">
      <pane xSplit="1" ySplit="2" topLeftCell="D3" activePane="bottomRight" state="frozen"/>
      <selection pane="bottomRight" activeCell="O7" sqref="O7"/>
      <pageMargins left="0.7" right="0.7" top="0.75" bottom="0.75" header="0.3" footer="0.3"/>
      <pageSetup paperSize="9" orientation="portrait" verticalDpi="0" r:id="rId1"/>
    </customSheetView>
  </customSheetViews>
  <mergeCells count="4">
    <mergeCell ref="N1:O1"/>
    <mergeCell ref="H1:M1"/>
    <mergeCell ref="Q1:T1"/>
    <mergeCell ref="U1:V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Fiches techniques</vt:lpstr>
      <vt:lpstr>Base</vt:lpstr>
      <vt:lpstr>Tableau</vt:lpstr>
      <vt:lpstr>'Fiches techniques'!Zone_d_impression</vt:lpstr>
    </vt:vector>
  </TitlesOfParts>
  <Company>CA89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</dc:creator>
  <cp:lastModifiedBy>Patrice  Côte</cp:lastModifiedBy>
  <cp:lastPrinted>2017-01-04T14:28:52Z</cp:lastPrinted>
  <dcterms:created xsi:type="dcterms:W3CDTF">2016-12-06T15:11:43Z</dcterms:created>
  <dcterms:modified xsi:type="dcterms:W3CDTF">2019-01-16T11:05:35Z</dcterms:modified>
</cp:coreProperties>
</file>